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otandi\Desktop\Skráningarblað\"/>
    </mc:Choice>
  </mc:AlternateContent>
  <xr:revisionPtr revIDLastSave="0" documentId="13_ncr:1_{46E40ED4-C8E4-4140-9823-1252373728EA}" xr6:coauthVersionLast="47" xr6:coauthVersionMax="47" xr10:uidLastSave="{00000000-0000-0000-0000-000000000000}"/>
  <bookViews>
    <workbookView xWindow="-28260" yWindow="-555" windowWidth="21600" windowHeight="12615" tabRatio="822" activeTab="3" xr2:uid="{00000000-000D-0000-FFFF-FFFF00000000}"/>
  </bookViews>
  <sheets>
    <sheet name="Oversigt" sheetId="17" r:id="rId1"/>
    <sheet name="Pris-Tur" sheetId="7" r:id="rId2"/>
    <sheet name="Foren-land" sheetId="13" r:id="rId3"/>
    <sheet name="Tilmeld" sheetId="1" r:id="rId4"/>
    <sheet name="T-shirt" sheetId="19" r:id="rId5"/>
    <sheet name="Fly" sheetId="16" r:id="rId6"/>
    <sheet name="Skole" sheetId="8" r:id="rId7"/>
    <sheet name="Hotel" sheetId="18" r:id="rId8"/>
    <sheet name="Mad" sheetId="9" r:id="rId9"/>
    <sheet name="Afslutn" sheetId="15" r:id="rId10"/>
    <sheet name="Dagsture" sheetId="10" r:id="rId11"/>
    <sheet name="Sum" sheetId="11" r:id="rId12"/>
    <sheet name="Person" sheetId="3" r:id="rId13"/>
  </sheets>
  <definedNames>
    <definedName name="_xlnm._FilterDatabase" localSheetId="9" hidden="1">Afslutn!$A$4:$AIN$19</definedName>
    <definedName name="_xlnm._FilterDatabase" localSheetId="10" hidden="1">Dagsture!$A$4:$AIV$19</definedName>
    <definedName name="_xlnm._FilterDatabase" localSheetId="5" hidden="1">Fly!$A$4:$AIU$19</definedName>
    <definedName name="_xlnm._FilterDatabase" localSheetId="7" hidden="1">Hotel!$A$4:$AIP$19</definedName>
    <definedName name="_xlnm._FilterDatabase" localSheetId="8" hidden="1">Mad!$A$4:$AJD$19</definedName>
    <definedName name="_xlnm._FilterDatabase" localSheetId="6" hidden="1">Skole!$A$4:$AIZ$19</definedName>
    <definedName name="_xlnm._FilterDatabase" localSheetId="11" hidden="1">Sum!$A$4:$AIX$19</definedName>
    <definedName name="_xlnm._FilterDatabase" localSheetId="3" hidden="1">Tilmeld!$A$4:$AJB$19</definedName>
    <definedName name="_xlnm._FilterDatabase" localSheetId="4" hidden="1">'T-shirt'!$A$4:$AIS$19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" i="16" l="1"/>
  <c r="C5" i="8"/>
  <c r="D5" i="8"/>
  <c r="C6" i="8"/>
  <c r="D6" i="8"/>
  <c r="C7" i="8"/>
  <c r="D7" i="8"/>
  <c r="C8" i="8"/>
  <c r="D8" i="8"/>
  <c r="C9" i="8"/>
  <c r="D9" i="8"/>
  <c r="C10" i="8"/>
  <c r="D10" i="8"/>
  <c r="C11" i="8"/>
  <c r="D11" i="8"/>
  <c r="C12" i="8"/>
  <c r="D12" i="8"/>
  <c r="C13" i="8"/>
  <c r="D13" i="8"/>
  <c r="C14" i="8"/>
  <c r="D14" i="8"/>
  <c r="C15" i="8"/>
  <c r="D15" i="8"/>
  <c r="C16" i="8"/>
  <c r="D16" i="8"/>
  <c r="C17" i="8"/>
  <c r="D17" i="8"/>
  <c r="C18" i="8"/>
  <c r="D18" i="8"/>
  <c r="C19" i="8"/>
  <c r="D19" i="8"/>
  <c r="C20" i="8"/>
  <c r="D20" i="8"/>
  <c r="C21" i="8"/>
  <c r="D21" i="8"/>
  <c r="C22" i="8"/>
  <c r="D22" i="8"/>
  <c r="C23" i="8"/>
  <c r="D23" i="8"/>
  <c r="C24" i="8"/>
  <c r="D24" i="8"/>
  <c r="C25" i="8"/>
  <c r="D25" i="8"/>
  <c r="C26" i="8"/>
  <c r="D26" i="8"/>
  <c r="C27" i="8"/>
  <c r="D27" i="8"/>
  <c r="C28" i="8"/>
  <c r="D28" i="8"/>
  <c r="C29" i="8"/>
  <c r="D29" i="8"/>
  <c r="H6" i="3" l="1"/>
  <c r="H5" i="3"/>
  <c r="B5" i="3"/>
  <c r="B6" i="9"/>
  <c r="B7" i="9"/>
  <c r="B8" i="9"/>
  <c r="B9" i="9"/>
  <c r="B10" i="9"/>
  <c r="B11" i="9"/>
  <c r="B12" i="9"/>
  <c r="B13" i="9"/>
  <c r="B14" i="9"/>
  <c r="B15" i="9"/>
  <c r="B16" i="9"/>
  <c r="B17" i="9"/>
  <c r="B18" i="9"/>
  <c r="B19" i="9"/>
  <c r="B20" i="9"/>
  <c r="B21" i="9"/>
  <c r="B22" i="9"/>
  <c r="B23" i="9"/>
  <c r="B24" i="9"/>
  <c r="B25" i="9"/>
  <c r="B26" i="9"/>
  <c r="B27" i="9"/>
  <c r="B28" i="9"/>
  <c r="B29" i="9"/>
  <c r="B5" i="9"/>
  <c r="D7" i="3"/>
  <c r="D8" i="3"/>
  <c r="B6" i="11" l="1"/>
  <c r="B7" i="11"/>
  <c r="B8" i="11"/>
  <c r="B9" i="11"/>
  <c r="B3" i="3" s="1"/>
  <c r="B10" i="11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6" i="10"/>
  <c r="B7" i="10"/>
  <c r="B8" i="10"/>
  <c r="B9" i="10"/>
  <c r="B10" i="10"/>
  <c r="B11" i="10"/>
  <c r="B12" i="10"/>
  <c r="B13" i="10"/>
  <c r="B14" i="10"/>
  <c r="B15" i="10"/>
  <c r="B16" i="10"/>
  <c r="B17" i="10"/>
  <c r="B18" i="10"/>
  <c r="B19" i="10"/>
  <c r="B20" i="10"/>
  <c r="B21" i="10"/>
  <c r="B22" i="10"/>
  <c r="B23" i="10"/>
  <c r="B24" i="10"/>
  <c r="B25" i="10"/>
  <c r="B26" i="10"/>
  <c r="B27" i="10"/>
  <c r="B28" i="10"/>
  <c r="B29" i="10"/>
  <c r="B5" i="11"/>
  <c r="B5" i="10"/>
  <c r="B6" i="15"/>
  <c r="B7" i="15"/>
  <c r="B8" i="15"/>
  <c r="B9" i="15"/>
  <c r="B10" i="15"/>
  <c r="B11" i="15"/>
  <c r="B12" i="15"/>
  <c r="B13" i="15"/>
  <c r="B14" i="15"/>
  <c r="B15" i="15"/>
  <c r="B16" i="15"/>
  <c r="B17" i="15"/>
  <c r="B18" i="15"/>
  <c r="B19" i="15"/>
  <c r="B20" i="15"/>
  <c r="B21" i="15"/>
  <c r="B22" i="15"/>
  <c r="B23" i="15"/>
  <c r="B24" i="15"/>
  <c r="B25" i="15"/>
  <c r="B26" i="15"/>
  <c r="B27" i="15"/>
  <c r="B28" i="15"/>
  <c r="B29" i="15"/>
  <c r="B5" i="15"/>
  <c r="B6" i="16"/>
  <c r="B8" i="16"/>
  <c r="B9" i="16"/>
  <c r="B10" i="16"/>
  <c r="B11" i="16"/>
  <c r="B12" i="16"/>
  <c r="B13" i="16"/>
  <c r="B14" i="16"/>
  <c r="B15" i="16"/>
  <c r="B16" i="16"/>
  <c r="B17" i="16"/>
  <c r="B18" i="16"/>
  <c r="B19" i="16"/>
  <c r="B20" i="16"/>
  <c r="B21" i="16"/>
  <c r="B22" i="16"/>
  <c r="B23" i="16"/>
  <c r="B24" i="16"/>
  <c r="B25" i="16"/>
  <c r="B26" i="16"/>
  <c r="B27" i="16"/>
  <c r="B28" i="16"/>
  <c r="B29" i="16"/>
  <c r="B6" i="19"/>
  <c r="B7" i="19"/>
  <c r="B8" i="19"/>
  <c r="B9" i="19"/>
  <c r="B10" i="19"/>
  <c r="B11" i="19"/>
  <c r="B12" i="19"/>
  <c r="B13" i="19"/>
  <c r="B14" i="19"/>
  <c r="B15" i="19"/>
  <c r="B16" i="19"/>
  <c r="B17" i="19"/>
  <c r="B18" i="19"/>
  <c r="B19" i="19"/>
  <c r="B20" i="19"/>
  <c r="B21" i="19"/>
  <c r="B22" i="19"/>
  <c r="B23" i="19"/>
  <c r="B24" i="19"/>
  <c r="B25" i="19"/>
  <c r="B26" i="19"/>
  <c r="B27" i="19"/>
  <c r="B28" i="19"/>
  <c r="B29" i="19"/>
  <c r="B5" i="8"/>
  <c r="F26" i="3"/>
  <c r="R27" i="11"/>
  <c r="H27" i="10"/>
  <c r="F27" i="10"/>
  <c r="D27" i="10"/>
  <c r="H26" i="10"/>
  <c r="F26" i="10"/>
  <c r="D26" i="10"/>
  <c r="H25" i="10"/>
  <c r="F25" i="10"/>
  <c r="D25" i="10"/>
  <c r="H24" i="10"/>
  <c r="F24" i="10"/>
  <c r="D24" i="10"/>
  <c r="H23" i="10"/>
  <c r="F23" i="10"/>
  <c r="D23" i="10"/>
  <c r="D27" i="15"/>
  <c r="H27" i="11" s="1"/>
  <c r="D26" i="15"/>
  <c r="H26" i="11" s="1"/>
  <c r="D25" i="15"/>
  <c r="H25" i="11" s="1"/>
  <c r="D24" i="15"/>
  <c r="H24" i="11" s="1"/>
  <c r="D23" i="15"/>
  <c r="H23" i="11" s="1"/>
  <c r="T27" i="9"/>
  <c r="N27" i="9"/>
  <c r="I27" i="9"/>
  <c r="T26" i="9"/>
  <c r="N26" i="9"/>
  <c r="I26" i="9"/>
  <c r="T25" i="9"/>
  <c r="N25" i="9"/>
  <c r="I25" i="9"/>
  <c r="T24" i="9"/>
  <c r="N24" i="9"/>
  <c r="I24" i="9"/>
  <c r="T23" i="9"/>
  <c r="N23" i="9"/>
  <c r="I23" i="9"/>
  <c r="B27" i="18"/>
  <c r="B26" i="18"/>
  <c r="B25" i="18"/>
  <c r="B24" i="18"/>
  <c r="B23" i="18"/>
  <c r="K27" i="8"/>
  <c r="L27" i="8" s="1"/>
  <c r="E27" i="11" s="1"/>
  <c r="B27" i="8"/>
  <c r="K26" i="8"/>
  <c r="P26" i="8" s="1"/>
  <c r="F26" i="11" s="1"/>
  <c r="B26" i="8"/>
  <c r="K25" i="8"/>
  <c r="P25" i="8" s="1"/>
  <c r="F25" i="11" s="1"/>
  <c r="B25" i="8"/>
  <c r="K24" i="8"/>
  <c r="P24" i="8" s="1"/>
  <c r="F24" i="11" s="1"/>
  <c r="B24" i="8"/>
  <c r="K23" i="8"/>
  <c r="P23" i="8" s="1"/>
  <c r="F23" i="11" s="1"/>
  <c r="B23" i="8"/>
  <c r="I27" i="19"/>
  <c r="I26" i="19"/>
  <c r="I25" i="19"/>
  <c r="I24" i="19"/>
  <c r="I23" i="19"/>
  <c r="P27" i="1"/>
  <c r="C27" i="11" s="1"/>
  <c r="O27" i="1"/>
  <c r="I27" i="1"/>
  <c r="P26" i="1"/>
  <c r="C26" i="11" s="1"/>
  <c r="O26" i="1"/>
  <c r="I26" i="1"/>
  <c r="P25" i="1"/>
  <c r="C25" i="11" s="1"/>
  <c r="O25" i="1"/>
  <c r="I25" i="1"/>
  <c r="P24" i="1"/>
  <c r="C24" i="11" s="1"/>
  <c r="O24" i="1"/>
  <c r="I24" i="1"/>
  <c r="P23" i="1"/>
  <c r="C23" i="11" s="1"/>
  <c r="O23" i="1"/>
  <c r="I23" i="1"/>
  <c r="P28" i="1"/>
  <c r="C28" i="11" s="1"/>
  <c r="K17" i="8"/>
  <c r="P17" i="8" s="1"/>
  <c r="F17" i="11" s="1"/>
  <c r="P17" i="1"/>
  <c r="C17" i="11" s="1"/>
  <c r="P29" i="1"/>
  <c r="C29" i="11" s="1"/>
  <c r="P22" i="1"/>
  <c r="C22" i="11" s="1"/>
  <c r="P21" i="1"/>
  <c r="C21" i="11" s="1"/>
  <c r="P20" i="1"/>
  <c r="C20" i="11" s="1"/>
  <c r="P19" i="1"/>
  <c r="C19" i="11" s="1"/>
  <c r="P18" i="1"/>
  <c r="C18" i="11" s="1"/>
  <c r="P16" i="1"/>
  <c r="C16" i="11" s="1"/>
  <c r="P15" i="1"/>
  <c r="C15" i="11" s="1"/>
  <c r="P14" i="1"/>
  <c r="C14" i="11" s="1"/>
  <c r="P13" i="1"/>
  <c r="C13" i="11" s="1"/>
  <c r="P12" i="1"/>
  <c r="C12" i="11" s="1"/>
  <c r="O28" i="1"/>
  <c r="I13" i="1"/>
  <c r="I29" i="1"/>
  <c r="I28" i="1"/>
  <c r="I22" i="1"/>
  <c r="I21" i="1"/>
  <c r="I20" i="1"/>
  <c r="I19" i="1"/>
  <c r="I18" i="1"/>
  <c r="I17" i="1"/>
  <c r="I16" i="1"/>
  <c r="I15" i="1"/>
  <c r="I14" i="1"/>
  <c r="I12" i="1"/>
  <c r="I11" i="1"/>
  <c r="I10" i="1"/>
  <c r="I9" i="1"/>
  <c r="I8" i="1"/>
  <c r="I7" i="1"/>
  <c r="I6" i="1"/>
  <c r="I5" i="1"/>
  <c r="D26" i="3"/>
  <c r="B26" i="3"/>
  <c r="F16" i="3"/>
  <c r="G30" i="19"/>
  <c r="J3" i="19"/>
  <c r="F20" i="3"/>
  <c r="F21" i="3"/>
  <c r="F19" i="3"/>
  <c r="F17" i="3"/>
  <c r="H30" i="19"/>
  <c r="F30" i="19"/>
  <c r="E30" i="19"/>
  <c r="D30" i="19"/>
  <c r="C30" i="19"/>
  <c r="I29" i="19"/>
  <c r="I28" i="19"/>
  <c r="I22" i="19"/>
  <c r="I21" i="19"/>
  <c r="I20" i="19"/>
  <c r="I19" i="19"/>
  <c r="I18" i="19"/>
  <c r="I17" i="19"/>
  <c r="I16" i="19"/>
  <c r="I15" i="19"/>
  <c r="I14" i="19"/>
  <c r="I13" i="19"/>
  <c r="I12" i="19"/>
  <c r="I11" i="19"/>
  <c r="I10" i="19"/>
  <c r="I9" i="19"/>
  <c r="I8" i="19"/>
  <c r="I7" i="19"/>
  <c r="I6" i="19"/>
  <c r="I5" i="19"/>
  <c r="E16" i="3" s="1"/>
  <c r="B5" i="19"/>
  <c r="B29" i="18"/>
  <c r="B28" i="18"/>
  <c r="B22" i="18"/>
  <c r="B21" i="18"/>
  <c r="B20" i="18"/>
  <c r="B19" i="18"/>
  <c r="B18" i="18"/>
  <c r="B17" i="18"/>
  <c r="B16" i="18"/>
  <c r="B15" i="18"/>
  <c r="B14" i="18"/>
  <c r="B13" i="18"/>
  <c r="B12" i="18"/>
  <c r="B11" i="18"/>
  <c r="B10" i="18"/>
  <c r="B9" i="18"/>
  <c r="B8" i="18"/>
  <c r="B7" i="18"/>
  <c r="B6" i="18"/>
  <c r="B5" i="18"/>
  <c r="P10" i="8"/>
  <c r="F10" i="11" s="1"/>
  <c r="P11" i="8"/>
  <c r="F11" i="11" s="1"/>
  <c r="P12" i="8"/>
  <c r="F12" i="11" s="1"/>
  <c r="P19" i="8"/>
  <c r="F19" i="11" s="1"/>
  <c r="P20" i="8"/>
  <c r="F20" i="11" s="1"/>
  <c r="P21" i="8"/>
  <c r="F21" i="11" s="1"/>
  <c r="P29" i="8"/>
  <c r="F29" i="11" s="1"/>
  <c r="O7" i="1"/>
  <c r="I5" i="9"/>
  <c r="P5" i="1"/>
  <c r="P6" i="1"/>
  <c r="C6" i="11" s="1"/>
  <c r="P7" i="1"/>
  <c r="C7" i="11" s="1"/>
  <c r="P8" i="1"/>
  <c r="C8" i="11" s="1"/>
  <c r="P9" i="1"/>
  <c r="C9" i="11" s="1"/>
  <c r="P10" i="1"/>
  <c r="C10" i="11" s="1"/>
  <c r="P11" i="1"/>
  <c r="C11" i="11" s="1"/>
  <c r="K5" i="8"/>
  <c r="P5" i="8" s="1"/>
  <c r="F5" i="11" s="1"/>
  <c r="I3" i="9"/>
  <c r="U24" i="9" s="1"/>
  <c r="G24" i="11" s="1"/>
  <c r="N3" i="9"/>
  <c r="T3" i="9"/>
  <c r="N5" i="9"/>
  <c r="T5" i="9"/>
  <c r="D5" i="15"/>
  <c r="H5" i="11" s="1"/>
  <c r="D5" i="10"/>
  <c r="F5" i="10"/>
  <c r="H5" i="10"/>
  <c r="K6" i="8"/>
  <c r="L6" i="8" s="1"/>
  <c r="E6" i="11" s="1"/>
  <c r="I6" i="9"/>
  <c r="N6" i="9"/>
  <c r="T6" i="9"/>
  <c r="D6" i="15"/>
  <c r="H6" i="11" s="1"/>
  <c r="D6" i="10"/>
  <c r="F6" i="10"/>
  <c r="H6" i="10"/>
  <c r="K7" i="8"/>
  <c r="P7" i="8" s="1"/>
  <c r="I7" i="9"/>
  <c r="N7" i="9"/>
  <c r="T7" i="9"/>
  <c r="D7" i="15"/>
  <c r="H7" i="11" s="1"/>
  <c r="D7" i="10"/>
  <c r="F7" i="10"/>
  <c r="H7" i="10"/>
  <c r="K8" i="8"/>
  <c r="P8" i="8" s="1"/>
  <c r="F8" i="11" s="1"/>
  <c r="I8" i="9"/>
  <c r="N8" i="9"/>
  <c r="T8" i="9"/>
  <c r="D8" i="15"/>
  <c r="D8" i="10"/>
  <c r="F8" i="10"/>
  <c r="H8" i="10"/>
  <c r="K9" i="8"/>
  <c r="P9" i="8" s="1"/>
  <c r="F9" i="11" s="1"/>
  <c r="I9" i="9"/>
  <c r="E19" i="3" s="1"/>
  <c r="N9" i="9"/>
  <c r="T9" i="9"/>
  <c r="E21" i="3" s="1"/>
  <c r="D9" i="15"/>
  <c r="D9" i="10"/>
  <c r="F9" i="10"/>
  <c r="H9" i="10"/>
  <c r="K10" i="8"/>
  <c r="L10" i="8" s="1"/>
  <c r="E10" i="11" s="1"/>
  <c r="I10" i="9"/>
  <c r="N10" i="9"/>
  <c r="T10" i="9"/>
  <c r="D10" i="15"/>
  <c r="H10" i="11" s="1"/>
  <c r="D10" i="10"/>
  <c r="F10" i="10"/>
  <c r="H10" i="10"/>
  <c r="K11" i="8"/>
  <c r="L11" i="8" s="1"/>
  <c r="E11" i="11" s="1"/>
  <c r="I11" i="9"/>
  <c r="N11" i="9"/>
  <c r="T11" i="9"/>
  <c r="D11" i="15"/>
  <c r="H11" i="11" s="1"/>
  <c r="D11" i="10"/>
  <c r="F11" i="10"/>
  <c r="H11" i="10"/>
  <c r="K12" i="8"/>
  <c r="L12" i="8" s="1"/>
  <c r="E12" i="11" s="1"/>
  <c r="I12" i="9"/>
  <c r="N12" i="9"/>
  <c r="T12" i="9"/>
  <c r="D12" i="15"/>
  <c r="H12" i="11" s="1"/>
  <c r="D12" i="10"/>
  <c r="F12" i="10"/>
  <c r="H12" i="10"/>
  <c r="K13" i="8"/>
  <c r="L13" i="8" s="1"/>
  <c r="E13" i="11" s="1"/>
  <c r="I13" i="9"/>
  <c r="N13" i="9"/>
  <c r="T13" i="9"/>
  <c r="D13" i="15"/>
  <c r="H13" i="11" s="1"/>
  <c r="D13" i="10"/>
  <c r="F13" i="10"/>
  <c r="H13" i="10"/>
  <c r="K14" i="8"/>
  <c r="L14" i="8" s="1"/>
  <c r="E14" i="11" s="1"/>
  <c r="I14" i="9"/>
  <c r="N14" i="9"/>
  <c r="T14" i="9"/>
  <c r="D14" i="15"/>
  <c r="H14" i="11" s="1"/>
  <c r="D14" i="10"/>
  <c r="F14" i="10"/>
  <c r="H14" i="10"/>
  <c r="K15" i="8"/>
  <c r="L15" i="8" s="1"/>
  <c r="E15" i="11" s="1"/>
  <c r="I15" i="9"/>
  <c r="N15" i="9"/>
  <c r="T15" i="9"/>
  <c r="D15" i="15"/>
  <c r="H15" i="11" s="1"/>
  <c r="D15" i="10"/>
  <c r="F15" i="10"/>
  <c r="H15" i="10"/>
  <c r="K16" i="8"/>
  <c r="L16" i="8" s="1"/>
  <c r="E16" i="11" s="1"/>
  <c r="I16" i="9"/>
  <c r="N16" i="9"/>
  <c r="T16" i="9"/>
  <c r="D16" i="15"/>
  <c r="H16" i="11" s="1"/>
  <c r="D16" i="10"/>
  <c r="F16" i="10"/>
  <c r="H16" i="10"/>
  <c r="L17" i="8"/>
  <c r="E17" i="11" s="1"/>
  <c r="I17" i="9"/>
  <c r="N17" i="9"/>
  <c r="T17" i="9"/>
  <c r="D17" i="15"/>
  <c r="H17" i="11" s="1"/>
  <c r="D17" i="10"/>
  <c r="F17" i="10"/>
  <c r="H17" i="10"/>
  <c r="K18" i="8"/>
  <c r="L18" i="8" s="1"/>
  <c r="E18" i="11" s="1"/>
  <c r="I18" i="9"/>
  <c r="N18" i="9"/>
  <c r="T18" i="9"/>
  <c r="D18" i="15"/>
  <c r="H18" i="11" s="1"/>
  <c r="D18" i="10"/>
  <c r="F18" i="10"/>
  <c r="H18" i="10"/>
  <c r="K19" i="8"/>
  <c r="L19" i="8" s="1"/>
  <c r="E19" i="11" s="1"/>
  <c r="I19" i="9"/>
  <c r="N19" i="9"/>
  <c r="T19" i="9"/>
  <c r="D19" i="15"/>
  <c r="H19" i="11" s="1"/>
  <c r="D19" i="10"/>
  <c r="F19" i="10"/>
  <c r="H19" i="10"/>
  <c r="K20" i="8"/>
  <c r="L20" i="8" s="1"/>
  <c r="E20" i="11" s="1"/>
  <c r="I20" i="9"/>
  <c r="N20" i="9"/>
  <c r="T20" i="9"/>
  <c r="D20" i="15"/>
  <c r="H20" i="11" s="1"/>
  <c r="D20" i="10"/>
  <c r="F20" i="10"/>
  <c r="H20" i="10"/>
  <c r="K21" i="8"/>
  <c r="L21" i="8" s="1"/>
  <c r="E21" i="11" s="1"/>
  <c r="I21" i="9"/>
  <c r="N21" i="9"/>
  <c r="T21" i="9"/>
  <c r="D21" i="15"/>
  <c r="H21" i="11" s="1"/>
  <c r="D21" i="10"/>
  <c r="F21" i="10"/>
  <c r="H21" i="10"/>
  <c r="K22" i="8"/>
  <c r="L22" i="8" s="1"/>
  <c r="E22" i="11" s="1"/>
  <c r="I22" i="9"/>
  <c r="N22" i="9"/>
  <c r="T22" i="9"/>
  <c r="D22" i="15"/>
  <c r="H22" i="11" s="1"/>
  <c r="D22" i="10"/>
  <c r="F22" i="10"/>
  <c r="H22" i="10"/>
  <c r="K28" i="8"/>
  <c r="L28" i="8" s="1"/>
  <c r="E28" i="11" s="1"/>
  <c r="I28" i="9"/>
  <c r="N28" i="9"/>
  <c r="T28" i="9"/>
  <c r="D28" i="15"/>
  <c r="H28" i="11" s="1"/>
  <c r="D28" i="10"/>
  <c r="F28" i="10"/>
  <c r="H28" i="10"/>
  <c r="K29" i="8"/>
  <c r="L29" i="8" s="1"/>
  <c r="E29" i="11" s="1"/>
  <c r="I29" i="9"/>
  <c r="N29" i="9"/>
  <c r="T29" i="9"/>
  <c r="D29" i="15"/>
  <c r="H29" i="11" s="1"/>
  <c r="D29" i="10"/>
  <c r="F29" i="10"/>
  <c r="H29" i="10"/>
  <c r="C30" i="15"/>
  <c r="S30" i="9"/>
  <c r="R30" i="9"/>
  <c r="Q30" i="9"/>
  <c r="P30" i="9"/>
  <c r="O30" i="9"/>
  <c r="M30" i="9"/>
  <c r="L30" i="9"/>
  <c r="K30" i="9"/>
  <c r="J30" i="9"/>
  <c r="H30" i="9"/>
  <c r="G30" i="9"/>
  <c r="F30" i="9"/>
  <c r="E30" i="9"/>
  <c r="D30" i="9"/>
  <c r="C30" i="9"/>
  <c r="O30" i="8"/>
  <c r="N30" i="8"/>
  <c r="F30" i="8"/>
  <c r="G30" i="8"/>
  <c r="H30" i="8"/>
  <c r="I30" i="8"/>
  <c r="J30" i="8"/>
  <c r="E30" i="8"/>
  <c r="O6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9" i="1"/>
  <c r="O5" i="1"/>
  <c r="B10" i="8"/>
  <c r="B11" i="8"/>
  <c r="B12" i="8"/>
  <c r="B13" i="8"/>
  <c r="B14" i="8"/>
  <c r="B15" i="8"/>
  <c r="B16" i="8"/>
  <c r="B17" i="8"/>
  <c r="B18" i="8"/>
  <c r="B19" i="8"/>
  <c r="B20" i="8"/>
  <c r="B21" i="8"/>
  <c r="B22" i="8"/>
  <c r="B28" i="8"/>
  <c r="B29" i="8"/>
  <c r="H12" i="3"/>
  <c r="G12" i="3"/>
  <c r="F12" i="3"/>
  <c r="D12" i="3"/>
  <c r="C12" i="3"/>
  <c r="B12" i="3"/>
  <c r="B5" i="16"/>
  <c r="B6" i="8"/>
  <c r="B9" i="8"/>
  <c r="B8" i="8"/>
  <c r="B7" i="8"/>
  <c r="B4" i="3"/>
  <c r="E3" i="3"/>
  <c r="J26" i="19" l="1"/>
  <c r="D26" i="11" s="1"/>
  <c r="P27" i="8"/>
  <c r="F27" i="11" s="1"/>
  <c r="L23" i="8"/>
  <c r="E23" i="11" s="1"/>
  <c r="L26" i="8"/>
  <c r="E26" i="11" s="1"/>
  <c r="H9" i="11"/>
  <c r="H22" i="3"/>
  <c r="C26" i="3"/>
  <c r="I24" i="10"/>
  <c r="J24" i="11" s="1"/>
  <c r="H16" i="3"/>
  <c r="I27" i="10"/>
  <c r="J27" i="11" s="1"/>
  <c r="U25" i="9"/>
  <c r="G25" i="11" s="1"/>
  <c r="U26" i="9"/>
  <c r="G26" i="11" s="1"/>
  <c r="U23" i="9"/>
  <c r="G23" i="11" s="1"/>
  <c r="U27" i="9"/>
  <c r="G27" i="11" s="1"/>
  <c r="L24" i="8"/>
  <c r="E24" i="11" s="1"/>
  <c r="L25" i="8"/>
  <c r="E25" i="11" s="1"/>
  <c r="J24" i="19"/>
  <c r="D24" i="11" s="1"/>
  <c r="J25" i="19"/>
  <c r="D25" i="11" s="1"/>
  <c r="J27" i="19"/>
  <c r="D27" i="11" s="1"/>
  <c r="J6" i="19"/>
  <c r="D6" i="11" s="1"/>
  <c r="J12" i="19"/>
  <c r="D12" i="11" s="1"/>
  <c r="J18" i="19"/>
  <c r="D18" i="11" s="1"/>
  <c r="J29" i="19"/>
  <c r="D29" i="11" s="1"/>
  <c r="J23" i="19"/>
  <c r="D23" i="11" s="1"/>
  <c r="I26" i="10"/>
  <c r="J26" i="11" s="1"/>
  <c r="I25" i="10"/>
  <c r="J25" i="11" s="1"/>
  <c r="E26" i="3"/>
  <c r="I23" i="10"/>
  <c r="J23" i="11" s="1"/>
  <c r="E20" i="3"/>
  <c r="G20" i="3" s="1"/>
  <c r="U5" i="9"/>
  <c r="G5" i="11" s="1"/>
  <c r="L5" i="8"/>
  <c r="E5" i="11" s="1"/>
  <c r="P13" i="8"/>
  <c r="F13" i="11" s="1"/>
  <c r="P16" i="8"/>
  <c r="F16" i="11" s="1"/>
  <c r="P28" i="8"/>
  <c r="F28" i="11" s="1"/>
  <c r="P15" i="8"/>
  <c r="F15" i="11" s="1"/>
  <c r="P22" i="8"/>
  <c r="F22" i="11" s="1"/>
  <c r="P18" i="8"/>
  <c r="F18" i="11" s="1"/>
  <c r="P14" i="8"/>
  <c r="F14" i="11" s="1"/>
  <c r="I17" i="10"/>
  <c r="J17" i="11" s="1"/>
  <c r="I13" i="10"/>
  <c r="J13" i="11" s="1"/>
  <c r="I9" i="10"/>
  <c r="J9" i="11" s="1"/>
  <c r="I11" i="10"/>
  <c r="J11" i="11" s="1"/>
  <c r="I8" i="10"/>
  <c r="J8" i="11" s="1"/>
  <c r="I7" i="10"/>
  <c r="J7" i="11" s="1"/>
  <c r="H30" i="10"/>
  <c r="I14" i="10"/>
  <c r="J14" i="11" s="1"/>
  <c r="I6" i="10"/>
  <c r="J6" i="11" s="1"/>
  <c r="E17" i="3"/>
  <c r="H17" i="3" s="1"/>
  <c r="G26" i="3"/>
  <c r="I28" i="10"/>
  <c r="J28" i="11" s="1"/>
  <c r="I22" i="10"/>
  <c r="J22" i="11" s="1"/>
  <c r="I21" i="10"/>
  <c r="J21" i="11" s="1"/>
  <c r="I20" i="10"/>
  <c r="J20" i="11" s="1"/>
  <c r="I19" i="10"/>
  <c r="J19" i="11" s="1"/>
  <c r="I18" i="10"/>
  <c r="J18" i="11" s="1"/>
  <c r="I16" i="10"/>
  <c r="J16" i="11" s="1"/>
  <c r="I30" i="9"/>
  <c r="L7" i="8"/>
  <c r="E7" i="11" s="1"/>
  <c r="H3" i="3"/>
  <c r="H15" i="3"/>
  <c r="H4" i="3"/>
  <c r="H18" i="3"/>
  <c r="U8" i="9"/>
  <c r="G8" i="11" s="1"/>
  <c r="T30" i="9"/>
  <c r="N30" i="9"/>
  <c r="P6" i="8"/>
  <c r="F6" i="11" s="1"/>
  <c r="L8" i="8"/>
  <c r="E8" i="11" s="1"/>
  <c r="K30" i="8"/>
  <c r="L9" i="8"/>
  <c r="E9" i="11" s="1"/>
  <c r="G19" i="3"/>
  <c r="J8" i="19"/>
  <c r="D8" i="11" s="1"/>
  <c r="J14" i="19"/>
  <c r="D14" i="11" s="1"/>
  <c r="J10" i="19"/>
  <c r="D10" i="11" s="1"/>
  <c r="J16" i="19"/>
  <c r="D16" i="11" s="1"/>
  <c r="J22" i="19"/>
  <c r="D22" i="11" s="1"/>
  <c r="J11" i="19"/>
  <c r="D11" i="11" s="1"/>
  <c r="J17" i="19"/>
  <c r="D17" i="11" s="1"/>
  <c r="J28" i="19"/>
  <c r="D28" i="11" s="1"/>
  <c r="J20" i="19"/>
  <c r="D20" i="11" s="1"/>
  <c r="J7" i="19"/>
  <c r="D7" i="11" s="1"/>
  <c r="J13" i="19"/>
  <c r="D13" i="11" s="1"/>
  <c r="J19" i="19"/>
  <c r="D19" i="11" s="1"/>
  <c r="J9" i="19"/>
  <c r="D9" i="11" s="1"/>
  <c r="J15" i="19"/>
  <c r="D15" i="11" s="1"/>
  <c r="J21" i="19"/>
  <c r="D21" i="11" s="1"/>
  <c r="U17" i="9"/>
  <c r="G17" i="11" s="1"/>
  <c r="U13" i="9"/>
  <c r="G13" i="11" s="1"/>
  <c r="U7" i="9"/>
  <c r="G7" i="11" s="1"/>
  <c r="P30" i="1"/>
  <c r="U21" i="9"/>
  <c r="G21" i="11" s="1"/>
  <c r="I15" i="10"/>
  <c r="J15" i="11" s="1"/>
  <c r="U12" i="9"/>
  <c r="G12" i="11" s="1"/>
  <c r="U20" i="9"/>
  <c r="G20" i="11" s="1"/>
  <c r="U16" i="9"/>
  <c r="G16" i="11" s="1"/>
  <c r="I29" i="10"/>
  <c r="J29" i="11" s="1"/>
  <c r="I10" i="10"/>
  <c r="J10" i="11" s="1"/>
  <c r="I5" i="10"/>
  <c r="U11" i="9"/>
  <c r="G11" i="11" s="1"/>
  <c r="F7" i="11"/>
  <c r="U6" i="9"/>
  <c r="G6" i="11" s="1"/>
  <c r="U29" i="9"/>
  <c r="G29" i="11" s="1"/>
  <c r="U19" i="9"/>
  <c r="G19" i="11" s="1"/>
  <c r="U15" i="9"/>
  <c r="G15" i="11" s="1"/>
  <c r="F30" i="10"/>
  <c r="U10" i="9"/>
  <c r="G10" i="11" s="1"/>
  <c r="U22" i="9"/>
  <c r="G22" i="11" s="1"/>
  <c r="U18" i="9"/>
  <c r="G18" i="11" s="1"/>
  <c r="U14" i="9"/>
  <c r="G14" i="11" s="1"/>
  <c r="U9" i="9"/>
  <c r="G9" i="11" s="1"/>
  <c r="D30" i="15"/>
  <c r="U28" i="9"/>
  <c r="G28" i="11" s="1"/>
  <c r="I12" i="10"/>
  <c r="J12" i="11" s="1"/>
  <c r="H8" i="11"/>
  <c r="H30" i="11" s="1"/>
  <c r="C5" i="11"/>
  <c r="D30" i="10"/>
  <c r="G21" i="3"/>
  <c r="J5" i="19"/>
  <c r="I30" i="19"/>
  <c r="I12" i="11" l="1"/>
  <c r="I26" i="11"/>
  <c r="I27" i="11"/>
  <c r="K27" i="11" s="1"/>
  <c r="I25" i="11"/>
  <c r="K25" i="11" s="1"/>
  <c r="H26" i="3"/>
  <c r="K26" i="11"/>
  <c r="I23" i="11"/>
  <c r="K23" i="11" s="1"/>
  <c r="I24" i="11"/>
  <c r="K24" i="11" s="1"/>
  <c r="I29" i="11"/>
  <c r="K29" i="11" s="1"/>
  <c r="I7" i="11"/>
  <c r="K7" i="11" s="1"/>
  <c r="J5" i="11"/>
  <c r="J30" i="11" s="1"/>
  <c r="I15" i="11"/>
  <c r="K15" i="11" s="1"/>
  <c r="I18" i="11"/>
  <c r="K18" i="11" s="1"/>
  <c r="E30" i="11"/>
  <c r="L30" i="8"/>
  <c r="I19" i="11"/>
  <c r="K19" i="11" s="1"/>
  <c r="I17" i="11"/>
  <c r="K17" i="11" s="1"/>
  <c r="I20" i="11"/>
  <c r="K20" i="11" s="1"/>
  <c r="I28" i="11"/>
  <c r="K28" i="11" s="1"/>
  <c r="I6" i="11"/>
  <c r="K6" i="11" s="1"/>
  <c r="K12" i="11"/>
  <c r="I13" i="11"/>
  <c r="K13" i="11" s="1"/>
  <c r="I22" i="11"/>
  <c r="K22" i="11" s="1"/>
  <c r="I16" i="11"/>
  <c r="K16" i="11" s="1"/>
  <c r="I10" i="11"/>
  <c r="K10" i="11" s="1"/>
  <c r="I11" i="11"/>
  <c r="K11" i="11" s="1"/>
  <c r="I14" i="11"/>
  <c r="K14" i="11" s="1"/>
  <c r="I21" i="11"/>
  <c r="K21" i="11" s="1"/>
  <c r="I8" i="11"/>
  <c r="K8" i="11" s="1"/>
  <c r="C30" i="11"/>
  <c r="I9" i="11"/>
  <c r="K9" i="11" s="1"/>
  <c r="P30" i="8"/>
  <c r="H21" i="3"/>
  <c r="H23" i="3" s="1"/>
  <c r="J30" i="19"/>
  <c r="D5" i="11"/>
  <c r="U30" i="9"/>
  <c r="I30" i="10"/>
  <c r="F30" i="11"/>
  <c r="G30" i="11"/>
  <c r="I5" i="11" l="1"/>
  <c r="D30" i="11"/>
  <c r="H28" i="3"/>
  <c r="K5" i="11" l="1"/>
  <c r="K30" i="11" s="1"/>
  <c r="I30" i="11"/>
  <c r="H30" i="3" l="1"/>
  <c r="F30" i="3" s="1"/>
</calcChain>
</file>

<file path=xl/sharedStrings.xml><?xml version="1.0" encoding="utf-8"?>
<sst xmlns="http://schemas.openxmlformats.org/spreadsheetml/2006/main" count="274" uniqueCount="203">
  <si>
    <t>Adresse:</t>
  </si>
  <si>
    <t>Postnr.</t>
  </si>
  <si>
    <t>Sted</t>
  </si>
  <si>
    <t>E-mail adresse:</t>
  </si>
  <si>
    <t>Fornavn</t>
  </si>
  <si>
    <t>Morgenmad</t>
  </si>
  <si>
    <t>Aftensmad</t>
  </si>
  <si>
    <t>nr.</t>
  </si>
  <si>
    <t>Afslutning</t>
  </si>
  <si>
    <t>Overnat</t>
  </si>
  <si>
    <t>Mellem</t>
  </si>
  <si>
    <t>Efternavn</t>
  </si>
  <si>
    <t>Avrejse</t>
  </si>
  <si>
    <t>Pris</t>
  </si>
  <si>
    <t>Afslutningsfest</t>
  </si>
  <si>
    <t>Dato</t>
  </si>
  <si>
    <t>Ankomst</t>
  </si>
  <si>
    <t>Tid</t>
  </si>
  <si>
    <t>Sum</t>
  </si>
  <si>
    <t>Flynr.</t>
  </si>
  <si>
    <t>Nr.</t>
  </si>
  <si>
    <t>Hestetur</t>
  </si>
  <si>
    <t>Bemærkninger : Opplysninger om specialdiet eller lignende.</t>
  </si>
  <si>
    <t>Anden inkvartering í Island :  Det er vigtigt at vi kan finde deltagere som vil være med til turer men overnatter ikke i skolene.</t>
  </si>
  <si>
    <t>Födselsdato</t>
  </si>
  <si>
    <t>Ankomst til Island</t>
  </si>
  <si>
    <t>Afresje fra Island</t>
  </si>
  <si>
    <t>Total</t>
  </si>
  <si>
    <t>Deltager</t>
  </si>
  <si>
    <t xml:space="preserve">ISLEK 2025  Tilmelding    </t>
  </si>
  <si>
    <t>ISLEK 2025</t>
  </si>
  <si>
    <t>Island</t>
  </si>
  <si>
    <t>dd.mm.yy</t>
  </si>
  <si>
    <t>Ankom</t>
  </si>
  <si>
    <t>Isl. kr.</t>
  </si>
  <si>
    <t xml:space="preserve"> </t>
  </si>
  <si>
    <t>Priser</t>
  </si>
  <si>
    <t>Enkel</t>
  </si>
  <si>
    <t>Dobbel</t>
  </si>
  <si>
    <t>ISK</t>
  </si>
  <si>
    <t>Folkdansarna på Åland</t>
  </si>
  <si>
    <t>Dans Danmark</t>
  </si>
  <si>
    <t>Spillemandskredsen</t>
  </si>
  <si>
    <t>Finlands Svenska Spelmansförbund</t>
  </si>
  <si>
    <t>Suomen Nuorisoseurat</t>
  </si>
  <si>
    <t>Finlands Svenska Folkdansring</t>
  </si>
  <si>
    <t>Suomen Kansanmusiikkiliitto</t>
  </si>
  <si>
    <t>Suomalaisen Kansantanssin Ystävät</t>
  </si>
  <si>
    <t>Karjalainen Nuorisoliitto ry</t>
  </si>
  <si>
    <t>Sláid Ring</t>
  </si>
  <si>
    <t>Noregs Ungdomslag</t>
  </si>
  <si>
    <t>Svenska Folkdansringen</t>
  </si>
  <si>
    <t>Sverigefinska Riksförbundet</t>
  </si>
  <si>
    <t>Riksförbundet för Folkmusik och Dans</t>
  </si>
  <si>
    <t xml:space="preserve">Ilulissat Kalattuuat ´91         </t>
  </si>
  <si>
    <t>N.A.I.P.Nuuk  folkedansforening</t>
  </si>
  <si>
    <t>Danmark</t>
  </si>
  <si>
    <t>Norge</t>
  </si>
  <si>
    <t>Sverige</t>
  </si>
  <si>
    <t>Nordlek medlemer</t>
  </si>
  <si>
    <t>Land nr.</t>
  </si>
  <si>
    <t>Finland</t>
  </si>
  <si>
    <t>Føroyar</t>
  </si>
  <si>
    <t>Suomi</t>
  </si>
  <si>
    <t>Åland</t>
  </si>
  <si>
    <t>Ahvenanmaa</t>
  </si>
  <si>
    <t>Grønland</t>
  </si>
  <si>
    <t>Kalaallit Nunaat</t>
  </si>
  <si>
    <t>Andre</t>
  </si>
  <si>
    <t xml:space="preserve">ISLEK 2025  ankomst og afrejse </t>
  </si>
  <si>
    <t>Afrejse fra Island</t>
  </si>
  <si>
    <t>Sum ISK</t>
  </si>
  <si>
    <t>Morgenmad (x)</t>
  </si>
  <si>
    <t>Aftensmad (x)</t>
  </si>
  <si>
    <t>15. julí</t>
  </si>
  <si>
    <t>18. julí</t>
  </si>
  <si>
    <t>19. julí</t>
  </si>
  <si>
    <t>Kl. 8:00</t>
  </si>
  <si>
    <t>Overnatting natten fra 14. juli, osv. (x)</t>
  </si>
  <si>
    <t>Bemærkning</t>
  </si>
  <si>
    <t>Flyopplysinger er vigtige</t>
  </si>
  <si>
    <t>Mad:</t>
  </si>
  <si>
    <t>Fly</t>
  </si>
  <si>
    <t>Skole</t>
  </si>
  <si>
    <t>Tilmeld</t>
  </si>
  <si>
    <t>Hotel eller anden bolig</t>
  </si>
  <si>
    <t>Adresse</t>
  </si>
  <si>
    <t>Vi vil gjerne få oplysninger om hotel eller anden bolig.</t>
  </si>
  <si>
    <t>Hotel</t>
  </si>
  <si>
    <t>Afslutn</t>
  </si>
  <si>
    <t>Her kan du se omkostningerne for hver enkelt deltager og udskrive en faktura.</t>
  </si>
  <si>
    <t>Oversigt</t>
  </si>
  <si>
    <t>Mobil</t>
  </si>
  <si>
    <t>Person</t>
  </si>
  <si>
    <t>T-shirt</t>
  </si>
  <si>
    <t xml:space="preserve">ISLEK 2025  T-shirt </t>
  </si>
  <si>
    <t>S</t>
  </si>
  <si>
    <t>M</t>
  </si>
  <si>
    <t>L</t>
  </si>
  <si>
    <t>XL</t>
  </si>
  <si>
    <t>2XL</t>
  </si>
  <si>
    <t>Sæt ind (x) for størrelse</t>
  </si>
  <si>
    <t>Pris-Tur</t>
  </si>
  <si>
    <t>Middagsmad</t>
  </si>
  <si>
    <t>3XL</t>
  </si>
  <si>
    <t>Stævne</t>
  </si>
  <si>
    <t>d/m</t>
  </si>
  <si>
    <r>
      <rPr>
        <b/>
        <sz val="18"/>
        <color rgb="FF0000FF"/>
        <rFont val="Times New Roman"/>
        <family val="1"/>
      </rPr>
      <t>Numer</t>
    </r>
    <r>
      <rPr>
        <sz val="18"/>
        <color rgb="FF0000FF"/>
        <rFont val="Times New Roman"/>
        <family val="1"/>
      </rPr>
      <t xml:space="preserve"> for medlemer af Nordlek</t>
    </r>
  </si>
  <si>
    <r>
      <rPr>
        <b/>
        <sz val="18"/>
        <color rgb="FF0000FF"/>
        <rFont val="Times New Roman"/>
        <family val="1"/>
      </rPr>
      <t>Numer</t>
    </r>
    <r>
      <rPr>
        <sz val="18"/>
        <color rgb="FF0000FF"/>
        <rFont val="Times New Roman"/>
        <family val="1"/>
      </rPr>
      <t xml:space="preserve"> for diverse land. </t>
    </r>
  </si>
  <si>
    <t>Foren-land</t>
  </si>
  <si>
    <t xml:space="preserve"> "Med min deltagelse giver jeg arrangøren tilladelse til at bruge fotografier og andre medier såsom film  i reklamemateriale og publikationer, alt efter hvad der er passende."</t>
  </si>
  <si>
    <t xml:space="preserve"> Nordlek forening nr. i side "Foren-land</t>
  </si>
  <si>
    <t>Kl. 9:00</t>
  </si>
  <si>
    <t>Kl. 7:00</t>
  </si>
  <si>
    <t>Specialkost, allergi eller lignende</t>
  </si>
  <si>
    <t xml:space="preserve">Hotel eller anden bolig </t>
  </si>
  <si>
    <t>Hvis gruppen er større end 25 personer så brug flere tilmeldingsblanketter.</t>
  </si>
  <si>
    <t>Pris ISK</t>
  </si>
  <si>
    <t>Oversigt per person nr.</t>
  </si>
  <si>
    <t>Indtast personens registreringsnummer.</t>
  </si>
  <si>
    <t>Þjóðdansafélag Reykjavíkur</t>
  </si>
  <si>
    <t>Vejledning for tilmelding</t>
  </si>
  <si>
    <t>Alle henvendelser og tilmeldinger skal sendes til  islek2025@gmail.com</t>
  </si>
  <si>
    <t>Videre oplysningar på hjemmesiden Thjoddans.is</t>
  </si>
  <si>
    <t>Kort beskrivelse af de forskellige sider.</t>
  </si>
  <si>
    <t>Oplysninger om priser og turer.</t>
  </si>
  <si>
    <t>Navn og fødselsdato (ddmmyy), adresse og e-mail.</t>
  </si>
  <si>
    <t>Landekode</t>
  </si>
  <si>
    <t>Vælg landekode og Nordlek forening nr. i side "Foren-land"</t>
  </si>
  <si>
    <t>Oplysninger om foreningsnummer og landekode.</t>
  </si>
  <si>
    <t>Foreningsnummer.</t>
  </si>
  <si>
    <t xml:space="preserve">Foreningsnummer </t>
  </si>
  <si>
    <t>Deltagergebyr</t>
  </si>
  <si>
    <t>Deltagelse</t>
  </si>
  <si>
    <t>Deltagelse (leder, danser, musikant, hjælper, o.s.v.)</t>
  </si>
  <si>
    <t>Mobilnummer (uden landekode).</t>
  </si>
  <si>
    <r>
      <t xml:space="preserve">Bestilling af T-shirts. Marker </t>
    </r>
    <r>
      <rPr>
        <b/>
        <sz val="12"/>
        <color theme="1"/>
        <rFont val="Times New Roman"/>
        <family val="1"/>
      </rPr>
      <t>x</t>
    </r>
    <r>
      <rPr>
        <sz val="12"/>
        <color theme="1"/>
        <rFont val="Times New Roman"/>
        <family val="1"/>
      </rPr>
      <t xml:space="preserve"> for størrelse.</t>
    </r>
  </si>
  <si>
    <t>Antal</t>
  </si>
  <si>
    <t>Samlet antal</t>
  </si>
  <si>
    <t>Vigtige oplysninger i forbindelse med planlægning af din overnatning.</t>
  </si>
  <si>
    <t xml:space="preserve">ISLEK 2025  Overnatning og madresser  </t>
  </si>
  <si>
    <t>Sæt ind x for hver overnatning</t>
  </si>
  <si>
    <t>Afrejse</t>
  </si>
  <si>
    <t>Overnatning natten fra 14. juli, osv. (x)</t>
  </si>
  <si>
    <t>Antal nætter</t>
  </si>
  <si>
    <r>
      <t xml:space="preserve">Notér </t>
    </r>
    <r>
      <rPr>
        <b/>
        <sz val="12"/>
        <color theme="1"/>
        <rFont val="Times New Roman"/>
        <family val="1"/>
      </rPr>
      <t>x</t>
    </r>
    <r>
      <rPr>
        <sz val="12"/>
        <color theme="1"/>
        <rFont val="Times New Roman"/>
        <family val="1"/>
      </rPr>
      <t xml:space="preserve"> i hver rubrik, hvis der ønskes efter overnatning i skole.                                                                                                                           </t>
    </r>
  </si>
  <si>
    <t>Leje af luftmadres (x)</t>
  </si>
  <si>
    <t>Det findes to størrelser:  Enkel:  B94 x L198 x H46 cm og Dobbel: B156 x L203 x H39/46 cm</t>
  </si>
  <si>
    <t>Det er muligt at leje luftmadresser.</t>
  </si>
  <si>
    <t>Madreslejen beregnes automatisk efter noterede antal overnatning.</t>
  </si>
  <si>
    <t xml:space="preserve">Enkel: B94 x L198 x H46 cm og Dobbel: B156 x L203 x H39/46 cm                                                                     </t>
  </si>
  <si>
    <t>Vigtigt info for os i forbindelse med jeres deltagelse i dagsture.</t>
  </si>
  <si>
    <t>Måltider</t>
  </si>
  <si>
    <t>Sæt ind x for hvert måltid</t>
  </si>
  <si>
    <t>Middagsmad (x)</t>
  </si>
  <si>
    <t>I alt</t>
  </si>
  <si>
    <t>Samlet</t>
  </si>
  <si>
    <r>
      <t xml:space="preserve">Skriv </t>
    </r>
    <r>
      <rPr>
        <b/>
        <sz val="12"/>
        <color theme="1"/>
        <rFont val="Times New Roman"/>
        <family val="1"/>
      </rPr>
      <t>x</t>
    </r>
    <r>
      <rPr>
        <sz val="12"/>
        <color theme="1"/>
        <rFont val="Times New Roman"/>
        <family val="1"/>
      </rPr>
      <t xml:space="preserve"> i hver rubrik der ønskes måltid.</t>
    </r>
  </si>
  <si>
    <t>Videre information om menu kan findes på thjoddans.is.</t>
  </si>
  <si>
    <t>Priser i ISK</t>
  </si>
  <si>
    <t>Tilmelding for deltagelse i jubilæums- og afslutningsceremonien.</t>
  </si>
  <si>
    <t>Tilmelding til afslutningsfesten den 19. juli</t>
  </si>
  <si>
    <t>Navn</t>
  </si>
  <si>
    <t>Specialkost</t>
  </si>
  <si>
    <t>Notér evt. specialkost (allergier, gluten, vegan osv.)</t>
  </si>
  <si>
    <t>Sæt ind x for deltagelse</t>
  </si>
  <si>
    <t>Dagsture</t>
  </si>
  <si>
    <t>Tur nr.</t>
  </si>
  <si>
    <t>Tur-nr.</t>
  </si>
  <si>
    <t>Indsæt dagstur nr.</t>
  </si>
  <si>
    <t>Reykjavík sightseeing</t>
  </si>
  <si>
    <t>Den gyldne cirkel: Þingvellir, Gullfoss og Geysir</t>
  </si>
  <si>
    <t>Þingvellir / Langjökull (gletsje)</t>
  </si>
  <si>
    <t>Þórsmörk (islandsk natur)</t>
  </si>
  <si>
    <t>Uld og håndværk på sydkysten</t>
  </si>
  <si>
    <t xml:space="preserve">Reykjanes - vulkan oplevelse </t>
  </si>
  <si>
    <t>Sydkyststur: vandfald, lavamuseum og vandværk</t>
  </si>
  <si>
    <t>DAGSTURE</t>
  </si>
  <si>
    <t>Tirs</t>
  </si>
  <si>
    <t>Tors</t>
  </si>
  <si>
    <t>Lør</t>
  </si>
  <si>
    <t>Beskrivelse</t>
  </si>
  <si>
    <t>Luftmadras (enkel) leje pr. dag</t>
  </si>
  <si>
    <t>Luftmadras (dobbel) leje pr. dag</t>
  </si>
  <si>
    <t>Overnatning på skole</t>
  </si>
  <si>
    <t xml:space="preserve">Gebyr for ikke-medlemmer af Nordlek </t>
  </si>
  <si>
    <t>Stævnegebyr</t>
  </si>
  <si>
    <t>Notér dagsturnummer/numre for relevante dato(er).</t>
  </si>
  <si>
    <t>Samlede beløb</t>
  </si>
  <si>
    <t>Samlede beløb for samtlige deltagere.</t>
  </si>
  <si>
    <t>Madres</t>
  </si>
  <si>
    <t>Måltid</t>
  </si>
  <si>
    <t>I ISK</t>
  </si>
  <si>
    <t xml:space="preserve">Samlet </t>
  </si>
  <si>
    <t>Specialkost:</t>
  </si>
  <si>
    <t>Bemærkning:</t>
  </si>
  <si>
    <t>Overnatning</t>
  </si>
  <si>
    <t>Lejes af madres</t>
  </si>
  <si>
    <t>Stævne i alt</t>
  </si>
  <si>
    <t>Stævne + dagsture</t>
  </si>
  <si>
    <t xml:space="preserve">Vi anbefaler at du gemmer dette dokument på din computer med de opdaterede oplysninger. </t>
  </si>
  <si>
    <t>Vælg sprog, og åbn Islek 2025-rammeværket. Der er opdateret liste over måltider og forskellige andre oplysninger.</t>
  </si>
  <si>
    <t>Notér venligst oplysninger om specialkost (allergier, glutenfri, lagtos,vegan, osv.).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</si>
</sst>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0&quot;.&quot;"/>
    <numFmt numFmtId="165" formatCode="d\/m"/>
    <numFmt numFmtId="166" formatCode="0&quot;. jul&quot;"/>
    <numFmt numFmtId="167" formatCode="#,##0\ &quot;ISK&quot;"/>
    <numFmt numFmtId="168" formatCode="0&quot;.jul&quot;"/>
    <numFmt numFmtId="169" formatCode="[$-40B]General"/>
    <numFmt numFmtId="170" formatCode="dd\-mm\-yy"/>
    <numFmt numFmtId="171" formatCode="dd/mm/yy;@"/>
    <numFmt numFmtId="172" formatCode="&quot;nr. &quot;0"/>
    <numFmt numFmtId="173" formatCode="&quot;Mobil  +&quot;0"/>
  </numFmts>
  <fonts count="78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2"/>
    </font>
    <font>
      <sz val="12"/>
      <color theme="1"/>
      <name val="Times New Roman"/>
      <family val="2"/>
    </font>
    <font>
      <sz val="12"/>
      <color theme="1"/>
      <name val="Times New Roman"/>
      <family val="2"/>
    </font>
    <font>
      <sz val="10"/>
      <name val="Times"/>
      <family val="1"/>
    </font>
    <font>
      <sz val="11"/>
      <name val="Times"/>
      <family val="1"/>
    </font>
    <font>
      <sz val="10"/>
      <name val="Times"/>
    </font>
    <font>
      <sz val="12"/>
      <name val="Times"/>
      <family val="1"/>
    </font>
    <font>
      <b/>
      <sz val="12"/>
      <color indexed="12"/>
      <name val="Times"/>
    </font>
    <font>
      <sz val="10"/>
      <name val="Times New Roman"/>
      <family val="1"/>
    </font>
    <font>
      <b/>
      <sz val="11"/>
      <name val="Times New Roman"/>
      <family val="1"/>
    </font>
    <font>
      <b/>
      <sz val="12"/>
      <name val="Times New Roman"/>
      <family val="1"/>
    </font>
    <font>
      <sz val="16"/>
      <name val="Times New Roman"/>
      <family val="1"/>
    </font>
    <font>
      <sz val="16"/>
      <color theme="1"/>
      <name val="Times New Roman"/>
      <family val="1"/>
    </font>
    <font>
      <b/>
      <sz val="10"/>
      <color rgb="FFFF0000"/>
      <name val="Times New Roman"/>
      <family val="1"/>
    </font>
    <font>
      <b/>
      <sz val="10"/>
      <name val="Times New Roman"/>
      <family val="1"/>
    </font>
    <font>
      <sz val="10"/>
      <color theme="1"/>
      <name val="Times New Roman"/>
      <family val="1"/>
    </font>
    <font>
      <b/>
      <sz val="10"/>
      <color rgb="FF0000FF"/>
      <name val="Times New Roman"/>
      <family val="1"/>
    </font>
    <font>
      <sz val="10"/>
      <color rgb="FFFF0000"/>
      <name val="Times New Roman"/>
      <family val="1"/>
    </font>
    <font>
      <sz val="10"/>
      <color rgb="FF0000FF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  <font>
      <sz val="11"/>
      <color theme="1"/>
      <name val="Times New Roman"/>
      <family val="2"/>
    </font>
    <font>
      <sz val="26"/>
      <color theme="1"/>
      <name val="Times New Roman"/>
      <family val="2"/>
    </font>
    <font>
      <sz val="14"/>
      <color theme="1"/>
      <name val="Times New Roman"/>
      <family val="2"/>
    </font>
    <font>
      <sz val="14"/>
      <name val="Times New Roman"/>
      <family val="1"/>
    </font>
    <font>
      <sz val="16"/>
      <color theme="1"/>
      <name val="Times New Roman"/>
      <family val="2"/>
    </font>
    <font>
      <b/>
      <sz val="16"/>
      <name val="Times New Roman"/>
      <family val="1"/>
    </font>
    <font>
      <sz val="14"/>
      <color theme="1"/>
      <name val="Calibri"/>
      <family val="2"/>
      <scheme val="minor"/>
    </font>
    <font>
      <sz val="12"/>
      <color theme="1"/>
      <name val="Times New Roman"/>
      <family val="2"/>
    </font>
    <font>
      <u/>
      <sz val="11"/>
      <color theme="10"/>
      <name val="Calibri"/>
      <family val="2"/>
      <scheme val="minor"/>
    </font>
    <font>
      <sz val="10"/>
      <color rgb="FFFF0000"/>
      <name val="Times"/>
    </font>
    <font>
      <sz val="14"/>
      <color theme="1"/>
      <name val="Times New Roman"/>
      <family val="1"/>
    </font>
    <font>
      <sz val="18"/>
      <color theme="1"/>
      <name val="Times New Roman"/>
      <family val="1"/>
    </font>
    <font>
      <sz val="12"/>
      <color rgb="FF0000CC"/>
      <name val="Times New Roman"/>
      <family val="1"/>
    </font>
    <font>
      <u/>
      <sz val="11"/>
      <color rgb="FF0000FF"/>
      <name val="Calibri"/>
      <family val="2"/>
    </font>
    <font>
      <sz val="11"/>
      <color rgb="FF000000"/>
      <name val="Calibri"/>
      <family val="2"/>
    </font>
    <font>
      <sz val="11"/>
      <color rgb="FF000000"/>
      <name val="Times New Roman"/>
      <family val="2"/>
      <charset val="1"/>
    </font>
    <font>
      <u/>
      <sz val="11"/>
      <color rgb="FF0000FF"/>
      <name val="Calibri"/>
      <family val="2"/>
      <charset val="1"/>
    </font>
    <font>
      <b/>
      <sz val="9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sz val="8"/>
      <name val="Calibri"/>
      <family val="2"/>
      <scheme val="minor"/>
    </font>
    <font>
      <b/>
      <sz val="14"/>
      <color theme="1"/>
      <name val="Times New Roman"/>
      <family val="1"/>
    </font>
    <font>
      <sz val="12"/>
      <name val="Times"/>
    </font>
    <font>
      <sz val="12"/>
      <color theme="0"/>
      <name val="Times"/>
    </font>
    <font>
      <sz val="12"/>
      <color rgb="FFFF0000"/>
      <name val="Times"/>
      <family val="1"/>
    </font>
    <font>
      <b/>
      <sz val="12"/>
      <name val="Times"/>
    </font>
    <font>
      <i/>
      <sz val="12"/>
      <color rgb="FF202122"/>
      <name val="Times New Roman"/>
      <family val="1"/>
    </font>
    <font>
      <i/>
      <sz val="12"/>
      <color theme="1"/>
      <name val="Times New Roman"/>
      <family val="1"/>
    </font>
    <font>
      <b/>
      <sz val="12"/>
      <color rgb="FFFF0000"/>
      <name val="Times New Roman"/>
      <family val="1"/>
    </font>
    <font>
      <b/>
      <sz val="11"/>
      <color rgb="FFFF0000"/>
      <name val="Times New Roman"/>
      <family val="1"/>
    </font>
    <font>
      <sz val="12"/>
      <color rgb="FFFF0000"/>
      <name val="Times New Roman"/>
      <family val="1"/>
    </font>
    <font>
      <b/>
      <sz val="12"/>
      <color rgb="FFFF0000"/>
      <name val="Times"/>
    </font>
    <font>
      <b/>
      <sz val="18"/>
      <color rgb="FF0000FF"/>
      <name val="Times New Roman"/>
      <family val="1"/>
    </font>
    <font>
      <sz val="14"/>
      <color rgb="FF0000FF"/>
      <name val="Times New Roman"/>
      <family val="1"/>
    </font>
    <font>
      <sz val="26"/>
      <color rgb="FF0000FF"/>
      <name val="Times New Roman"/>
      <family val="2"/>
    </font>
    <font>
      <sz val="11"/>
      <color theme="1"/>
      <name val="Times New Roman"/>
      <family val="1"/>
    </font>
    <font>
      <sz val="12"/>
      <color theme="1"/>
      <name val="Calibri"/>
      <family val="2"/>
      <scheme val="minor"/>
    </font>
    <font>
      <sz val="12"/>
      <color rgb="FF3C4043"/>
      <name val="Times New Roman"/>
      <family val="1"/>
    </font>
    <font>
      <sz val="18"/>
      <color rgb="FF0000FF"/>
      <name val="Times New Roman"/>
      <family val="1"/>
    </font>
    <font>
      <sz val="12"/>
      <color rgb="FF0000FF"/>
      <name val="Times New Roman"/>
      <family val="1"/>
    </font>
    <font>
      <b/>
      <sz val="18"/>
      <color theme="1"/>
      <name val="Times New Roman"/>
      <family val="1"/>
    </font>
    <font>
      <b/>
      <sz val="16"/>
      <name val="Times"/>
    </font>
    <font>
      <b/>
      <sz val="14"/>
      <name val="Times"/>
    </font>
    <font>
      <b/>
      <sz val="22"/>
      <name val="Times New Roman"/>
      <family val="1"/>
    </font>
    <font>
      <b/>
      <sz val="14"/>
      <name val="Times New Roman"/>
      <family val="1"/>
    </font>
    <font>
      <b/>
      <sz val="16"/>
      <color theme="1"/>
      <name val="Times New Roman"/>
      <family val="1"/>
    </font>
    <font>
      <sz val="11"/>
      <name val="Times"/>
    </font>
    <font>
      <sz val="11"/>
      <color rgb="FFFF0000"/>
      <name val="Times"/>
    </font>
    <font>
      <b/>
      <sz val="18"/>
      <name val="Times"/>
    </font>
    <font>
      <b/>
      <sz val="16"/>
      <color rgb="FFFF0000"/>
      <name val="Times"/>
    </font>
    <font>
      <b/>
      <sz val="14"/>
      <color indexed="12"/>
      <name val="Times"/>
    </font>
    <font>
      <b/>
      <sz val="22"/>
      <name val="Times"/>
    </font>
    <font>
      <sz val="14"/>
      <name val="Times"/>
    </font>
    <font>
      <sz val="13"/>
      <name val="Times"/>
    </font>
    <font>
      <b/>
      <sz val="15"/>
      <color rgb="FF0000FF"/>
      <name val="Times New Roman"/>
      <family val="1"/>
    </font>
    <font>
      <b/>
      <sz val="18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4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/>
      <top style="thin">
        <color indexed="64"/>
      </top>
      <bottom style="thin">
        <color indexed="64"/>
      </bottom>
      <diagonal/>
    </border>
    <border>
      <left/>
      <right style="thin">
        <color theme="0" tint="-0.34998626667073579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indexed="64"/>
      </top>
      <bottom/>
      <diagonal/>
    </border>
    <border>
      <left style="thin">
        <color theme="0" tint="-0.499984740745262"/>
      </left>
      <right/>
      <top style="thin">
        <color indexed="64"/>
      </top>
      <bottom/>
      <diagonal/>
    </border>
    <border>
      <left/>
      <right style="thin">
        <color theme="0" tint="-0.34998626667073579"/>
      </right>
      <top style="thin">
        <color indexed="64"/>
      </top>
      <bottom/>
      <diagonal/>
    </border>
    <border>
      <left style="thin">
        <color theme="0" tint="-0.34998626667073579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499984740745262"/>
      </left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499984740745262"/>
      </bottom>
      <diagonal/>
    </border>
    <border>
      <left/>
      <right style="thin">
        <color theme="0" tint="-0.34998626667073579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</borders>
  <cellStyleXfs count="10">
    <xf numFmtId="0" fontId="0" fillId="0" borderId="0"/>
    <xf numFmtId="0" fontId="4" fillId="0" borderId="0"/>
    <xf numFmtId="0" fontId="6" fillId="0" borderId="0"/>
    <xf numFmtId="0" fontId="22" fillId="0" borderId="0"/>
    <xf numFmtId="0" fontId="4" fillId="0" borderId="0"/>
    <xf numFmtId="0" fontId="30" fillId="0" borderId="0" applyNumberFormat="0" applyFill="0" applyBorder="0" applyAlignment="0" applyProtection="0"/>
    <xf numFmtId="169" fontId="35" fillId="0" borderId="0"/>
    <xf numFmtId="169" fontId="36" fillId="0" borderId="0"/>
    <xf numFmtId="0" fontId="37" fillId="0" borderId="0"/>
    <xf numFmtId="0" fontId="38" fillId="0" borderId="0" applyBorder="0" applyProtection="0"/>
  </cellStyleXfs>
  <cellXfs count="328">
    <xf numFmtId="0" fontId="0" fillId="0" borderId="0" xfId="0"/>
    <xf numFmtId="0" fontId="5" fillId="0" borderId="0" xfId="2" applyFont="1"/>
    <xf numFmtId="0" fontId="6" fillId="0" borderId="0" xfId="2"/>
    <xf numFmtId="0" fontId="7" fillId="0" borderId="0" xfId="2" applyFont="1"/>
    <xf numFmtId="0" fontId="8" fillId="0" borderId="0" xfId="2" applyFont="1"/>
    <xf numFmtId="0" fontId="8" fillId="0" borderId="0" xfId="2" applyFont="1" applyAlignment="1">
      <alignment horizontal="center"/>
    </xf>
    <xf numFmtId="0" fontId="13" fillId="0" borderId="0" xfId="0" applyFont="1"/>
    <xf numFmtId="0" fontId="16" fillId="0" borderId="0" xfId="0" applyFont="1"/>
    <xf numFmtId="0" fontId="18" fillId="0" borderId="0" xfId="0" applyFont="1"/>
    <xf numFmtId="0" fontId="17" fillId="0" borderId="0" xfId="0" applyFont="1"/>
    <xf numFmtId="0" fontId="19" fillId="0" borderId="0" xfId="0" applyFont="1"/>
    <xf numFmtId="0" fontId="23" fillId="0" borderId="0" xfId="3" applyFont="1"/>
    <xf numFmtId="0" fontId="22" fillId="0" borderId="0" xfId="3"/>
    <xf numFmtId="0" fontId="24" fillId="0" borderId="0" xfId="3" applyFont="1"/>
    <xf numFmtId="0" fontId="26" fillId="0" borderId="0" xfId="3" applyFont="1"/>
    <xf numFmtId="0" fontId="27" fillId="0" borderId="0" xfId="1" applyFont="1" applyAlignment="1">
      <alignment horizontal="center"/>
    </xf>
    <xf numFmtId="0" fontId="25" fillId="0" borderId="5" xfId="1" applyFont="1" applyBorder="1" applyAlignment="1">
      <alignment horizontal="left" shrinkToFit="1"/>
    </xf>
    <xf numFmtId="0" fontId="29" fillId="0" borderId="0" xfId="3" applyFont="1"/>
    <xf numFmtId="0" fontId="9" fillId="0" borderId="7" xfId="1" applyFont="1" applyBorder="1"/>
    <xf numFmtId="0" fontId="9" fillId="0" borderId="7" xfId="1" applyFont="1" applyBorder="1" applyAlignment="1">
      <alignment horizontal="center"/>
    </xf>
    <xf numFmtId="20" fontId="9" fillId="0" borderId="5" xfId="1" applyNumberFormat="1" applyFont="1" applyBorder="1" applyAlignment="1">
      <alignment horizontal="center"/>
    </xf>
    <xf numFmtId="3" fontId="14" fillId="0" borderId="7" xfId="1" applyNumberFormat="1" applyFont="1" applyBorder="1"/>
    <xf numFmtId="0" fontId="19" fillId="0" borderId="7" xfId="1" applyFont="1" applyBorder="1" applyAlignment="1">
      <alignment horizontal="center"/>
    </xf>
    <xf numFmtId="0" fontId="9" fillId="0" borderId="11" xfId="1" applyFont="1" applyBorder="1" applyAlignment="1">
      <alignment horizontal="center"/>
    </xf>
    <xf numFmtId="3" fontId="9" fillId="0" borderId="7" xfId="1" applyNumberFormat="1" applyFont="1" applyBorder="1" applyAlignment="1">
      <alignment horizontal="right"/>
    </xf>
    <xf numFmtId="0" fontId="23" fillId="0" borderId="0" xfId="3" applyFont="1" applyAlignment="1">
      <alignment horizontal="right"/>
    </xf>
    <xf numFmtId="0" fontId="9" fillId="7" borderId="7" xfId="1" applyFont="1" applyFill="1" applyBorder="1" applyAlignment="1">
      <alignment horizontal="center"/>
    </xf>
    <xf numFmtId="3" fontId="9" fillId="0" borderId="5" xfId="1" applyNumberFormat="1" applyFont="1" applyBorder="1" applyAlignment="1">
      <alignment horizontal="right" shrinkToFit="1"/>
    </xf>
    <xf numFmtId="0" fontId="9" fillId="5" borderId="7" xfId="1" applyFont="1" applyFill="1" applyBorder="1"/>
    <xf numFmtId="0" fontId="19" fillId="0" borderId="7" xfId="1" applyFont="1" applyBorder="1"/>
    <xf numFmtId="3" fontId="15" fillId="0" borderId="7" xfId="1" applyNumberFormat="1" applyFont="1" applyBorder="1" applyAlignment="1">
      <alignment horizontal="right"/>
    </xf>
    <xf numFmtId="0" fontId="9" fillId="0" borderId="0" xfId="0" applyFont="1"/>
    <xf numFmtId="0" fontId="30" fillId="0" borderId="0" xfId="5"/>
    <xf numFmtId="0" fontId="31" fillId="0" borderId="0" xfId="2" applyFont="1"/>
    <xf numFmtId="167" fontId="32" fillId="0" borderId="5" xfId="1" applyNumberFormat="1" applyFont="1" applyBorder="1" applyAlignment="1">
      <alignment horizontal="right"/>
    </xf>
    <xf numFmtId="0" fontId="34" fillId="0" borderId="0" xfId="3" applyFont="1"/>
    <xf numFmtId="0" fontId="20" fillId="0" borderId="0" xfId="3" applyFont="1"/>
    <xf numFmtId="1" fontId="16" fillId="0" borderId="0" xfId="0" applyNumberFormat="1" applyFont="1" applyAlignment="1">
      <alignment horizontal="right"/>
    </xf>
    <xf numFmtId="0" fontId="28" fillId="8" borderId="5" xfId="3" applyFont="1" applyFill="1" applyBorder="1" applyAlignment="1">
      <alignment horizontal="center"/>
    </xf>
    <xf numFmtId="0" fontId="33" fillId="0" borderId="0" xfId="1" applyFont="1" applyAlignment="1">
      <alignment horizontal="center" wrapText="1"/>
    </xf>
    <xf numFmtId="170" fontId="9" fillId="0" borderId="8" xfId="1" applyNumberFormat="1" applyFont="1" applyBorder="1" applyAlignment="1">
      <alignment horizontal="right"/>
    </xf>
    <xf numFmtId="0" fontId="43" fillId="0" borderId="0" xfId="0" applyFont="1"/>
    <xf numFmtId="165" fontId="9" fillId="4" borderId="10" xfId="1" applyNumberFormat="1" applyFont="1" applyFill="1" applyBorder="1"/>
    <xf numFmtId="3" fontId="9" fillId="0" borderId="7" xfId="1" applyNumberFormat="1" applyFont="1" applyBorder="1"/>
    <xf numFmtId="0" fontId="9" fillId="0" borderId="7" xfId="1" applyFont="1" applyBorder="1" applyAlignment="1">
      <alignment horizontal="right"/>
    </xf>
    <xf numFmtId="0" fontId="9" fillId="5" borderId="7" xfId="1" applyFont="1" applyFill="1" applyBorder="1" applyAlignment="1">
      <alignment horizontal="center"/>
    </xf>
    <xf numFmtId="3" fontId="17" fillId="0" borderId="7" xfId="1" applyNumberFormat="1" applyFont="1" applyBorder="1" applyAlignment="1">
      <alignment horizontal="right"/>
    </xf>
    <xf numFmtId="171" fontId="8" fillId="0" borderId="0" xfId="2" applyNumberFormat="1" applyFont="1" applyAlignment="1">
      <alignment horizontal="center"/>
    </xf>
    <xf numFmtId="0" fontId="8" fillId="0" borderId="0" xfId="2" applyFont="1" applyAlignment="1">
      <alignment horizontal="right"/>
    </xf>
    <xf numFmtId="0" fontId="19" fillId="0" borderId="11" xfId="1" applyFont="1" applyBorder="1"/>
    <xf numFmtId="20" fontId="9" fillId="0" borderId="17" xfId="1" applyNumberFormat="1" applyFont="1" applyBorder="1" applyAlignment="1">
      <alignment horizontal="center"/>
    </xf>
    <xf numFmtId="0" fontId="16" fillId="0" borderId="21" xfId="0" applyFont="1" applyBorder="1"/>
    <xf numFmtId="0" fontId="17" fillId="0" borderId="22" xfId="1" applyFont="1" applyBorder="1"/>
    <xf numFmtId="0" fontId="17" fillId="0" borderId="3" xfId="1" applyFont="1" applyBorder="1"/>
    <xf numFmtId="0" fontId="17" fillId="0" borderId="23" xfId="1" applyFont="1" applyBorder="1"/>
    <xf numFmtId="0" fontId="17" fillId="0" borderId="2" xfId="1" applyFont="1" applyBorder="1"/>
    <xf numFmtId="0" fontId="16" fillId="0" borderId="2" xfId="0" applyFont="1" applyBorder="1"/>
    <xf numFmtId="165" fontId="9" fillId="0" borderId="16" xfId="1" applyNumberFormat="1" applyFont="1" applyBorder="1" applyAlignment="1">
      <alignment horizontal="center"/>
    </xf>
    <xf numFmtId="165" fontId="9" fillId="0" borderId="16" xfId="1" applyNumberFormat="1" applyFont="1" applyBorder="1"/>
    <xf numFmtId="165" fontId="9" fillId="0" borderId="17" xfId="1" applyNumberFormat="1" applyFont="1" applyBorder="1"/>
    <xf numFmtId="20" fontId="9" fillId="0" borderId="17" xfId="1" applyNumberFormat="1" applyFont="1" applyBorder="1"/>
    <xf numFmtId="20" fontId="9" fillId="0" borderId="5" xfId="1" applyNumberFormat="1" applyFont="1" applyBorder="1"/>
    <xf numFmtId="165" fontId="9" fillId="0" borderId="17" xfId="1" applyNumberFormat="1" applyFont="1" applyBorder="1" applyAlignment="1">
      <alignment horizontal="center"/>
    </xf>
    <xf numFmtId="165" fontId="9" fillId="0" borderId="5" xfId="1" applyNumberFormat="1" applyFont="1" applyBorder="1" applyAlignment="1">
      <alignment horizontal="center"/>
    </xf>
    <xf numFmtId="0" fontId="16" fillId="0" borderId="0" xfId="0" applyFont="1" applyAlignment="1">
      <alignment horizontal="center"/>
    </xf>
    <xf numFmtId="0" fontId="9" fillId="0" borderId="9" xfId="1" applyFont="1" applyBorder="1" applyAlignment="1">
      <alignment horizontal="right"/>
    </xf>
    <xf numFmtId="3" fontId="9" fillId="8" borderId="9" xfId="1" applyNumberFormat="1" applyFont="1" applyFill="1" applyBorder="1"/>
    <xf numFmtId="0" fontId="11" fillId="0" borderId="21" xfId="1" applyFont="1" applyBorder="1"/>
    <xf numFmtId="0" fontId="15" fillId="0" borderId="3" xfId="1" applyFont="1" applyBorder="1"/>
    <xf numFmtId="0" fontId="12" fillId="8" borderId="2" xfId="1" applyFont="1" applyFill="1" applyBorder="1"/>
    <xf numFmtId="0" fontId="9" fillId="2" borderId="25" xfId="1" applyFont="1" applyFill="1" applyBorder="1"/>
    <xf numFmtId="0" fontId="15" fillId="4" borderId="11" xfId="1" applyFont="1" applyFill="1" applyBorder="1" applyAlignment="1">
      <alignment horizontal="center"/>
    </xf>
    <xf numFmtId="0" fontId="33" fillId="0" borderId="21" xfId="1" applyFont="1" applyBorder="1" applyAlignment="1">
      <alignment horizontal="center" wrapText="1"/>
    </xf>
    <xf numFmtId="0" fontId="43" fillId="0" borderId="3" xfId="0" applyFont="1" applyBorder="1"/>
    <xf numFmtId="0" fontId="17" fillId="0" borderId="20" xfId="1" applyFont="1" applyBorder="1"/>
    <xf numFmtId="3" fontId="9" fillId="0" borderId="9" xfId="1" applyNumberFormat="1" applyFont="1" applyBorder="1"/>
    <xf numFmtId="0" fontId="21" fillId="0" borderId="0" xfId="3" applyFont="1"/>
    <xf numFmtId="0" fontId="25" fillId="0" borderId="5" xfId="1" applyFont="1" applyBorder="1" applyAlignment="1">
      <alignment horizontal="center"/>
    </xf>
    <xf numFmtId="0" fontId="44" fillId="0" borderId="0" xfId="2" applyFont="1" applyAlignment="1">
      <alignment horizontal="left"/>
    </xf>
    <xf numFmtId="0" fontId="21" fillId="0" borderId="0" xfId="2" applyFont="1"/>
    <xf numFmtId="0" fontId="44" fillId="0" borderId="0" xfId="2" applyFont="1"/>
    <xf numFmtId="0" fontId="45" fillId="0" borderId="0" xfId="2" applyFont="1"/>
    <xf numFmtId="20" fontId="21" fillId="0" borderId="11" xfId="2" applyNumberFormat="1" applyFont="1" applyBorder="1"/>
    <xf numFmtId="0" fontId="44" fillId="0" borderId="0" xfId="2" applyFont="1" applyAlignment="1">
      <alignment horizontal="center"/>
    </xf>
    <xf numFmtId="0" fontId="21" fillId="0" borderId="0" xfId="2" applyFont="1" applyAlignment="1">
      <alignment horizontal="center"/>
    </xf>
    <xf numFmtId="3" fontId="21" fillId="0" borderId="0" xfId="2" applyNumberFormat="1" applyFont="1" applyAlignment="1">
      <alignment horizontal="right"/>
    </xf>
    <xf numFmtId="0" fontId="21" fillId="0" borderId="0" xfId="2" applyFont="1" applyAlignment="1">
      <alignment horizontal="right"/>
    </xf>
    <xf numFmtId="0" fontId="21" fillId="0" borderId="4" xfId="2" applyFont="1" applyBorder="1"/>
    <xf numFmtId="0" fontId="44" fillId="0" borderId="4" xfId="2" applyFont="1" applyBorder="1"/>
    <xf numFmtId="0" fontId="11" fillId="0" borderId="0" xfId="2" applyFont="1"/>
    <xf numFmtId="0" fontId="11" fillId="0" borderId="3" xfId="2" applyFont="1" applyBorder="1"/>
    <xf numFmtId="3" fontId="21" fillId="0" borderId="3" xfId="2" applyNumberFormat="1" applyFont="1" applyBorder="1"/>
    <xf numFmtId="3" fontId="21" fillId="0" borderId="0" xfId="2" applyNumberFormat="1" applyFont="1"/>
    <xf numFmtId="3" fontId="21" fillId="0" borderId="1" xfId="2" applyNumberFormat="1" applyFont="1" applyBorder="1"/>
    <xf numFmtId="0" fontId="41" fillId="0" borderId="22" xfId="0" applyFont="1" applyBorder="1" applyAlignment="1">
      <alignment horizontal="left" vertical="center"/>
    </xf>
    <xf numFmtId="0" fontId="41" fillId="0" borderId="21" xfId="0" applyFont="1" applyBorder="1" applyAlignment="1">
      <alignment horizontal="left"/>
    </xf>
    <xf numFmtId="0" fontId="15" fillId="9" borderId="24" xfId="1" applyFont="1" applyFill="1" applyBorder="1" applyAlignment="1">
      <alignment horizontal="center"/>
    </xf>
    <xf numFmtId="0" fontId="9" fillId="5" borderId="9" xfId="1" applyFont="1" applyFill="1" applyBorder="1"/>
    <xf numFmtId="3" fontId="9" fillId="5" borderId="7" xfId="1" applyNumberFormat="1" applyFont="1" applyFill="1" applyBorder="1" applyAlignment="1">
      <alignment horizontal="center"/>
    </xf>
    <xf numFmtId="0" fontId="9" fillId="5" borderId="8" xfId="1" applyFont="1" applyFill="1" applyBorder="1" applyAlignment="1">
      <alignment horizontal="center"/>
    </xf>
    <xf numFmtId="0" fontId="47" fillId="0" borderId="1" xfId="2" applyFont="1" applyBorder="1" applyAlignment="1">
      <alignment horizontal="left"/>
    </xf>
    <xf numFmtId="0" fontId="46" fillId="0" borderId="0" xfId="2" applyFont="1"/>
    <xf numFmtId="3" fontId="21" fillId="0" borderId="26" xfId="2" applyNumberFormat="1" applyFont="1" applyBorder="1"/>
    <xf numFmtId="165" fontId="21" fillId="0" borderId="11" xfId="2" applyNumberFormat="1" applyFont="1" applyBorder="1" applyAlignment="1">
      <alignment horizontal="center"/>
    </xf>
    <xf numFmtId="0" fontId="47" fillId="0" borderId="12" xfId="2" applyFont="1" applyBorder="1" applyAlignment="1">
      <alignment horizontal="left" shrinkToFit="1"/>
    </xf>
    <xf numFmtId="0" fontId="33" fillId="0" borderId="0" xfId="1" applyFont="1"/>
    <xf numFmtId="0" fontId="15" fillId="5" borderId="11" xfId="1" applyFont="1" applyFill="1" applyBorder="1"/>
    <xf numFmtId="0" fontId="15" fillId="5" borderId="11" xfId="1" applyFont="1" applyFill="1" applyBorder="1" applyAlignment="1">
      <alignment horizontal="center"/>
    </xf>
    <xf numFmtId="0" fontId="16" fillId="0" borderId="3" xfId="0" applyFont="1" applyBorder="1"/>
    <xf numFmtId="0" fontId="9" fillId="0" borderId="3" xfId="1" applyFont="1" applyBorder="1"/>
    <xf numFmtId="1" fontId="9" fillId="0" borderId="3" xfId="1" applyNumberFormat="1" applyFont="1" applyBorder="1" applyAlignment="1">
      <alignment horizontal="right"/>
    </xf>
    <xf numFmtId="0" fontId="15" fillId="5" borderId="13" xfId="1" applyFont="1" applyFill="1" applyBorder="1"/>
    <xf numFmtId="0" fontId="15" fillId="5" borderId="27" xfId="1" applyFont="1" applyFill="1" applyBorder="1"/>
    <xf numFmtId="0" fontId="9" fillId="0" borderId="8" xfId="1" applyFont="1" applyBorder="1"/>
    <xf numFmtId="0" fontId="9" fillId="0" borderId="7" xfId="1" applyFont="1" applyBorder="1" applyAlignment="1">
      <alignment shrinkToFit="1"/>
    </xf>
    <xf numFmtId="0" fontId="20" fillId="0" borderId="0" xfId="0" applyFont="1"/>
    <xf numFmtId="0" fontId="40" fillId="5" borderId="0" xfId="0" applyFont="1" applyFill="1"/>
    <xf numFmtId="0" fontId="20" fillId="5" borderId="0" xfId="0" applyFont="1" applyFill="1"/>
    <xf numFmtId="0" fontId="32" fillId="0" borderId="0" xfId="1" applyFont="1"/>
    <xf numFmtId="164" fontId="15" fillId="5" borderId="15" xfId="1" applyNumberFormat="1" applyFont="1" applyFill="1" applyBorder="1" applyAlignment="1">
      <alignment horizontal="center"/>
    </xf>
    <xf numFmtId="0" fontId="7" fillId="0" borderId="4" xfId="2" applyFont="1" applyBorder="1"/>
    <xf numFmtId="0" fontId="9" fillId="3" borderId="18" xfId="1" applyFont="1" applyFill="1" applyBorder="1" applyAlignment="1">
      <alignment horizontal="center"/>
    </xf>
    <xf numFmtId="0" fontId="15" fillId="3" borderId="19" xfId="1" applyFont="1" applyFill="1" applyBorder="1"/>
    <xf numFmtId="0" fontId="15" fillId="3" borderId="19" xfId="1" applyFont="1" applyFill="1" applyBorder="1" applyAlignment="1">
      <alignment horizontal="center"/>
    </xf>
    <xf numFmtId="0" fontId="15" fillId="3" borderId="20" xfId="1" applyFont="1" applyFill="1" applyBorder="1" applyAlignment="1">
      <alignment horizontal="center"/>
    </xf>
    <xf numFmtId="0" fontId="9" fillId="3" borderId="11" xfId="1" applyFont="1" applyFill="1" applyBorder="1"/>
    <xf numFmtId="0" fontId="9" fillId="3" borderId="7" xfId="1" applyFont="1" applyFill="1" applyBorder="1"/>
    <xf numFmtId="0" fontId="9" fillId="3" borderId="7" xfId="1" applyFont="1" applyFill="1" applyBorder="1" applyAlignment="1">
      <alignment horizontal="center"/>
    </xf>
    <xf numFmtId="0" fontId="20" fillId="0" borderId="0" xfId="0" applyFont="1" applyAlignment="1">
      <alignment horizontal="right"/>
    </xf>
    <xf numFmtId="0" fontId="9" fillId="7" borderId="7" xfId="1" applyFont="1" applyFill="1" applyBorder="1"/>
    <xf numFmtId="164" fontId="15" fillId="7" borderId="7" xfId="1" applyNumberFormat="1" applyFont="1" applyFill="1" applyBorder="1" applyAlignment="1">
      <alignment horizontal="center"/>
    </xf>
    <xf numFmtId="0" fontId="16" fillId="7" borderId="7" xfId="1" applyFont="1" applyFill="1" applyBorder="1" applyAlignment="1">
      <alignment horizontal="center"/>
    </xf>
    <xf numFmtId="166" fontId="20" fillId="7" borderId="7" xfId="1" applyNumberFormat="1" applyFont="1" applyFill="1" applyBorder="1" applyAlignment="1">
      <alignment horizontal="center"/>
    </xf>
    <xf numFmtId="3" fontId="17" fillId="0" borderId="11" xfId="1" applyNumberFormat="1" applyFont="1" applyBorder="1" applyAlignment="1">
      <alignment horizontal="right"/>
    </xf>
    <xf numFmtId="3" fontId="9" fillId="5" borderId="5" xfId="1" applyNumberFormat="1" applyFont="1" applyFill="1" applyBorder="1" applyAlignment="1">
      <alignment horizontal="right" shrinkToFit="1"/>
    </xf>
    <xf numFmtId="0" fontId="9" fillId="3" borderId="11" xfId="1" applyFont="1" applyFill="1" applyBorder="1" applyAlignment="1">
      <alignment horizontal="center"/>
    </xf>
    <xf numFmtId="168" fontId="39" fillId="3" borderId="11" xfId="1" applyNumberFormat="1" applyFont="1" applyFill="1" applyBorder="1" applyAlignment="1">
      <alignment horizontal="center" shrinkToFit="1"/>
    </xf>
    <xf numFmtId="168" fontId="39" fillId="3" borderId="13" xfId="1" applyNumberFormat="1" applyFont="1" applyFill="1" applyBorder="1" applyAlignment="1">
      <alignment horizontal="center" shrinkToFit="1"/>
    </xf>
    <xf numFmtId="0" fontId="9" fillId="2" borderId="28" xfId="1" applyFont="1" applyFill="1" applyBorder="1"/>
    <xf numFmtId="168" fontId="39" fillId="2" borderId="29" xfId="1" applyNumberFormat="1" applyFont="1" applyFill="1" applyBorder="1" applyAlignment="1">
      <alignment horizontal="center" shrinkToFit="1"/>
    </xf>
    <xf numFmtId="0" fontId="9" fillId="0" borderId="5" xfId="1" applyFont="1" applyBorder="1"/>
    <xf numFmtId="0" fontId="9" fillId="0" borderId="5" xfId="1" applyFont="1" applyBorder="1" applyAlignment="1">
      <alignment horizontal="center"/>
    </xf>
    <xf numFmtId="0" fontId="9" fillId="5" borderId="5" xfId="1" applyFont="1" applyFill="1" applyBorder="1"/>
    <xf numFmtId="0" fontId="19" fillId="5" borderId="5" xfId="1" applyFont="1" applyFill="1" applyBorder="1"/>
    <xf numFmtId="3" fontId="14" fillId="5" borderId="5" xfId="1" applyNumberFormat="1" applyFont="1" applyFill="1" applyBorder="1"/>
    <xf numFmtId="0" fontId="16" fillId="0" borderId="30" xfId="1" applyFont="1" applyBorder="1" applyAlignment="1">
      <alignment horizontal="center"/>
    </xf>
    <xf numFmtId="3" fontId="17" fillId="0" borderId="5" xfId="1" applyNumberFormat="1" applyFont="1" applyBorder="1" applyAlignment="1">
      <alignment horizontal="right"/>
    </xf>
    <xf numFmtId="168" fontId="39" fillId="2" borderId="28" xfId="1" applyNumberFormat="1" applyFont="1" applyFill="1" applyBorder="1" applyAlignment="1">
      <alignment horizontal="center" shrinkToFit="1"/>
    </xf>
    <xf numFmtId="0" fontId="14" fillId="0" borderId="0" xfId="0" applyFont="1"/>
    <xf numFmtId="167" fontId="25" fillId="0" borderId="5" xfId="1" applyNumberFormat="1" applyFont="1" applyBorder="1" applyAlignment="1">
      <alignment horizontal="right"/>
    </xf>
    <xf numFmtId="0" fontId="24" fillId="0" borderId="31" xfId="3" applyFont="1" applyBorder="1"/>
    <xf numFmtId="0" fontId="3" fillId="0" borderId="0" xfId="3" applyFont="1"/>
    <xf numFmtId="0" fontId="16" fillId="0" borderId="0" xfId="0" applyFont="1" applyAlignment="1">
      <alignment horizontal="right"/>
    </xf>
    <xf numFmtId="0" fontId="33" fillId="0" borderId="32" xfId="1" applyFont="1" applyBorder="1" applyAlignment="1">
      <alignment horizontal="center" wrapText="1"/>
    </xf>
    <xf numFmtId="0" fontId="43" fillId="0" borderId="1" xfId="0" applyFont="1" applyBorder="1"/>
    <xf numFmtId="0" fontId="10" fillId="3" borderId="29" xfId="1" applyFont="1" applyFill="1" applyBorder="1"/>
    <xf numFmtId="0" fontId="15" fillId="3" borderId="1" xfId="1" applyFont="1" applyFill="1" applyBorder="1"/>
    <xf numFmtId="0" fontId="9" fillId="3" borderId="1" xfId="1" applyFont="1" applyFill="1" applyBorder="1"/>
    <xf numFmtId="3" fontId="15" fillId="3" borderId="1" xfId="1" applyNumberFormat="1" applyFont="1" applyFill="1" applyBorder="1"/>
    <xf numFmtId="0" fontId="10" fillId="5" borderId="29" xfId="1" applyFont="1" applyFill="1" applyBorder="1"/>
    <xf numFmtId="0" fontId="15" fillId="5" borderId="1" xfId="1" applyFont="1" applyFill="1" applyBorder="1"/>
    <xf numFmtId="0" fontId="9" fillId="5" borderId="1" xfId="1" applyFont="1" applyFill="1" applyBorder="1"/>
    <xf numFmtId="3" fontId="15" fillId="5" borderId="1" xfId="1" applyNumberFormat="1" applyFont="1" applyFill="1" applyBorder="1"/>
    <xf numFmtId="0" fontId="11" fillId="2" borderId="29" xfId="1" applyFont="1" applyFill="1" applyBorder="1"/>
    <xf numFmtId="0" fontId="9" fillId="2" borderId="1" xfId="1" applyFont="1" applyFill="1" applyBorder="1"/>
    <xf numFmtId="3" fontId="15" fillId="2" borderId="1" xfId="1" applyNumberFormat="1" applyFont="1" applyFill="1" applyBorder="1"/>
    <xf numFmtId="3" fontId="16" fillId="0" borderId="15" xfId="1" applyNumberFormat="1" applyFont="1" applyBorder="1" applyAlignment="1">
      <alignment shrinkToFit="1"/>
    </xf>
    <xf numFmtId="0" fontId="9" fillId="0" borderId="15" xfId="1" applyFont="1" applyBorder="1" applyAlignment="1">
      <alignment horizontal="center"/>
    </xf>
    <xf numFmtId="0" fontId="9" fillId="2" borderId="15" xfId="1" applyFont="1" applyFill="1" applyBorder="1"/>
    <xf numFmtId="168" fontId="39" fillId="0" borderId="15" xfId="1" applyNumberFormat="1" applyFont="1" applyBorder="1" applyAlignment="1">
      <alignment horizontal="center" shrinkToFit="1"/>
    </xf>
    <xf numFmtId="0" fontId="15" fillId="3" borderId="15" xfId="1" applyFont="1" applyFill="1" applyBorder="1" applyAlignment="1">
      <alignment horizontal="center"/>
    </xf>
    <xf numFmtId="0" fontId="15" fillId="5" borderId="15" xfId="1" applyFont="1" applyFill="1" applyBorder="1" applyAlignment="1">
      <alignment horizontal="center"/>
    </xf>
    <xf numFmtId="0" fontId="15" fillId="2" borderId="15" xfId="1" applyFont="1" applyFill="1" applyBorder="1" applyAlignment="1">
      <alignment horizontal="center"/>
    </xf>
    <xf numFmtId="0" fontId="16" fillId="6" borderId="15" xfId="1" applyFont="1" applyFill="1" applyBorder="1" applyAlignment="1">
      <alignment horizontal="center"/>
    </xf>
    <xf numFmtId="3" fontId="9" fillId="3" borderId="5" xfId="1" applyNumberFormat="1" applyFont="1" applyFill="1" applyBorder="1" applyAlignment="1">
      <alignment horizontal="center"/>
    </xf>
    <xf numFmtId="3" fontId="9" fillId="5" borderId="5" xfId="1" applyNumberFormat="1" applyFont="1" applyFill="1" applyBorder="1" applyAlignment="1">
      <alignment horizontal="center"/>
    </xf>
    <xf numFmtId="3" fontId="9" fillId="2" borderId="5" xfId="1" applyNumberFormat="1" applyFont="1" applyFill="1" applyBorder="1" applyAlignment="1">
      <alignment horizontal="center"/>
    </xf>
    <xf numFmtId="0" fontId="50" fillId="0" borderId="0" xfId="0" applyFont="1"/>
    <xf numFmtId="0" fontId="51" fillId="0" borderId="0" xfId="0" applyFont="1"/>
    <xf numFmtId="0" fontId="18" fillId="0" borderId="3" xfId="1" applyFont="1" applyBorder="1"/>
    <xf numFmtId="0" fontId="18" fillId="0" borderId="3" xfId="1" applyFont="1" applyBorder="1" applyAlignment="1">
      <alignment horizontal="left"/>
    </xf>
    <xf numFmtId="0" fontId="9" fillId="0" borderId="8" xfId="1" applyFont="1" applyBorder="1" applyAlignment="1">
      <alignment shrinkToFit="1"/>
    </xf>
    <xf numFmtId="0" fontId="15" fillId="5" borderId="7" xfId="1" applyFont="1" applyFill="1" applyBorder="1"/>
    <xf numFmtId="0" fontId="34" fillId="0" borderId="0" xfId="3" applyFont="1" applyAlignment="1">
      <alignment horizontal="right"/>
    </xf>
    <xf numFmtId="0" fontId="40" fillId="2" borderId="0" xfId="0" applyFont="1" applyFill="1"/>
    <xf numFmtId="0" fontId="20" fillId="2" borderId="0" xfId="0" applyFont="1" applyFill="1"/>
    <xf numFmtId="0" fontId="54" fillId="0" borderId="0" xfId="3" applyFont="1"/>
    <xf numFmtId="0" fontId="55" fillId="0" borderId="0" xfId="0" applyFont="1" applyAlignment="1">
      <alignment horizontal="right"/>
    </xf>
    <xf numFmtId="0" fontId="56" fillId="0" borderId="0" xfId="3" applyFont="1" applyAlignment="1">
      <alignment horizontal="left"/>
    </xf>
    <xf numFmtId="0" fontId="24" fillId="5" borderId="5" xfId="3" applyFont="1" applyFill="1" applyBorder="1"/>
    <xf numFmtId="0" fontId="24" fillId="5" borderId="5" xfId="3" applyFont="1" applyFill="1" applyBorder="1" applyAlignment="1">
      <alignment horizontal="center"/>
    </xf>
    <xf numFmtId="166" fontId="25" fillId="5" borderId="5" xfId="1" applyNumberFormat="1" applyFont="1" applyFill="1" applyBorder="1" applyAlignment="1">
      <alignment horizontal="center" shrinkToFit="1"/>
    </xf>
    <xf numFmtId="166" fontId="25" fillId="5" borderId="5" xfId="1" applyNumberFormat="1" applyFont="1" applyFill="1" applyBorder="1" applyAlignment="1">
      <alignment horizontal="center"/>
    </xf>
    <xf numFmtId="0" fontId="28" fillId="4" borderId="5" xfId="3" applyFont="1" applyFill="1" applyBorder="1" applyAlignment="1">
      <alignment horizontal="center"/>
    </xf>
    <xf numFmtId="0" fontId="28" fillId="4" borderId="5" xfId="3" applyFont="1" applyFill="1" applyBorder="1"/>
    <xf numFmtId="0" fontId="2" fillId="0" borderId="0" xfId="3" applyFont="1"/>
    <xf numFmtId="0" fontId="20" fillId="0" borderId="0" xfId="0" applyFont="1" applyAlignment="1">
      <alignment horizontal="left"/>
    </xf>
    <xf numFmtId="0" fontId="15" fillId="0" borderId="2" xfId="1" applyFont="1" applyBorder="1"/>
    <xf numFmtId="0" fontId="9" fillId="4" borderId="11" xfId="1" applyFont="1" applyFill="1" applyBorder="1" applyAlignment="1">
      <alignment horizontal="center"/>
    </xf>
    <xf numFmtId="0" fontId="9" fillId="4" borderId="25" xfId="1" applyFont="1" applyFill="1" applyBorder="1"/>
    <xf numFmtId="168" fontId="39" fillId="4" borderId="11" xfId="1" applyNumberFormat="1" applyFont="1" applyFill="1" applyBorder="1" applyAlignment="1">
      <alignment horizontal="center" shrinkToFit="1"/>
    </xf>
    <xf numFmtId="0" fontId="17" fillId="4" borderId="14" xfId="1" applyFont="1" applyFill="1" applyBorder="1" applyAlignment="1">
      <alignment horizontal="center"/>
    </xf>
    <xf numFmtId="0" fontId="40" fillId="0" borderId="0" xfId="0" applyFont="1" applyAlignment="1">
      <alignment horizontal="left"/>
    </xf>
    <xf numFmtId="0" fontId="58" fillId="0" borderId="0" xfId="0" applyFont="1"/>
    <xf numFmtId="0" fontId="20" fillId="0" borderId="0" xfId="3" applyFont="1" applyAlignment="1">
      <alignment vertical="center"/>
    </xf>
    <xf numFmtId="0" fontId="21" fillId="0" borderId="0" xfId="3" applyFont="1" applyAlignment="1">
      <alignment vertical="center"/>
    </xf>
    <xf numFmtId="0" fontId="40" fillId="0" borderId="0" xfId="0" applyFont="1"/>
    <xf numFmtId="0" fontId="11" fillId="0" borderId="0" xfId="3" applyFont="1"/>
    <xf numFmtId="0" fontId="59" fillId="0" borderId="0" xfId="0" applyFont="1" applyAlignment="1">
      <alignment horizontal="left"/>
    </xf>
    <xf numFmtId="0" fontId="52" fillId="0" borderId="0" xfId="1" applyFont="1" applyAlignment="1">
      <alignment horizontal="center"/>
    </xf>
    <xf numFmtId="0" fontId="60" fillId="0" borderId="0" xfId="1" applyFont="1"/>
    <xf numFmtId="0" fontId="21" fillId="0" borderId="0" xfId="1" applyFont="1" applyAlignment="1">
      <alignment vertical="center"/>
    </xf>
    <xf numFmtId="0" fontId="52" fillId="0" borderId="0" xfId="1" applyFont="1" applyAlignment="1">
      <alignment horizontal="left"/>
    </xf>
    <xf numFmtId="0" fontId="43" fillId="0" borderId="0" xfId="1" applyFont="1"/>
    <xf numFmtId="0" fontId="17" fillId="0" borderId="22" xfId="1" applyFont="1" applyBorder="1" applyAlignment="1">
      <alignment horizontal="center"/>
    </xf>
    <xf numFmtId="0" fontId="17" fillId="0" borderId="20" xfId="1" applyFont="1" applyBorder="1" applyAlignment="1">
      <alignment horizontal="center"/>
    </xf>
    <xf numFmtId="165" fontId="9" fillId="4" borderId="10" xfId="1" applyNumberFormat="1" applyFont="1" applyFill="1" applyBorder="1" applyAlignment="1">
      <alignment horizontal="center"/>
    </xf>
    <xf numFmtId="0" fontId="51" fillId="0" borderId="21" xfId="1" applyFont="1" applyBorder="1"/>
    <xf numFmtId="0" fontId="24" fillId="0" borderId="6" xfId="3" applyFont="1" applyBorder="1"/>
    <xf numFmtId="0" fontId="25" fillId="0" borderId="33" xfId="4" applyFont="1" applyBorder="1" applyAlignment="1">
      <alignment horizontal="left"/>
    </xf>
    <xf numFmtId="0" fontId="9" fillId="0" borderId="0" xfId="1" applyFont="1" applyAlignment="1">
      <alignment horizontal="center"/>
    </xf>
    <xf numFmtId="3" fontId="9" fillId="0" borderId="0" xfId="1" applyNumberFormat="1" applyFont="1" applyAlignment="1">
      <alignment horizontal="right" shrinkToFit="1"/>
    </xf>
    <xf numFmtId="3" fontId="17" fillId="0" borderId="0" xfId="1" applyNumberFormat="1" applyFont="1" applyAlignment="1">
      <alignment horizontal="right"/>
    </xf>
    <xf numFmtId="0" fontId="15" fillId="10" borderId="19" xfId="1" applyFont="1" applyFill="1" applyBorder="1" applyAlignment="1">
      <alignment horizontal="center"/>
    </xf>
    <xf numFmtId="0" fontId="15" fillId="10" borderId="20" xfId="1" applyFont="1" applyFill="1" applyBorder="1" applyAlignment="1">
      <alignment horizontal="center"/>
    </xf>
    <xf numFmtId="0" fontId="7" fillId="3" borderId="3" xfId="2" applyFont="1" applyFill="1" applyBorder="1"/>
    <xf numFmtId="16" fontId="7" fillId="3" borderId="3" xfId="1" applyNumberFormat="1" applyFont="1" applyFill="1" applyBorder="1" applyAlignment="1">
      <alignment horizontal="center"/>
    </xf>
    <xf numFmtId="0" fontId="7" fillId="3" borderId="3" xfId="2" applyFont="1" applyFill="1" applyBorder="1" applyAlignment="1">
      <alignment horizontal="center"/>
    </xf>
    <xf numFmtId="0" fontId="7" fillId="3" borderId="2" xfId="2" applyFont="1" applyFill="1" applyBorder="1" applyAlignment="1">
      <alignment horizontal="right"/>
    </xf>
    <xf numFmtId="0" fontId="62" fillId="0" borderId="0" xfId="1" applyFont="1"/>
    <xf numFmtId="0" fontId="61" fillId="0" borderId="0" xfId="0" applyFont="1"/>
    <xf numFmtId="3" fontId="21" fillId="0" borderId="1" xfId="2" applyNumberFormat="1" applyFont="1" applyBorder="1" applyAlignment="1">
      <alignment horizontal="right"/>
    </xf>
    <xf numFmtId="3" fontId="21" fillId="0" borderId="4" xfId="2" applyNumberFormat="1" applyFont="1" applyBorder="1" applyAlignment="1">
      <alignment horizontal="right"/>
    </xf>
    <xf numFmtId="0" fontId="63" fillId="0" borderId="0" xfId="2" applyFont="1" applyAlignment="1">
      <alignment horizontal="left"/>
    </xf>
    <xf numFmtId="0" fontId="64" fillId="0" borderId="0" xfId="2" applyFont="1"/>
    <xf numFmtId="0" fontId="15" fillId="5" borderId="28" xfId="1" applyFont="1" applyFill="1" applyBorder="1"/>
    <xf numFmtId="0" fontId="9" fillId="0" borderId="0" xfId="1" applyFont="1" applyAlignment="1">
      <alignment shrinkToFit="1"/>
    </xf>
    <xf numFmtId="1" fontId="15" fillId="5" borderId="35" xfId="1" applyNumberFormat="1" applyFont="1" applyFill="1" applyBorder="1" applyAlignment="1">
      <alignment horizontal="center"/>
    </xf>
    <xf numFmtId="0" fontId="9" fillId="0" borderId="0" xfId="1" applyFont="1" applyAlignment="1">
      <alignment horizontal="center" shrinkToFit="1"/>
    </xf>
    <xf numFmtId="0" fontId="65" fillId="0" borderId="0" xfId="1" applyFont="1"/>
    <xf numFmtId="3" fontId="29" fillId="0" borderId="0" xfId="3" applyNumberFormat="1" applyFont="1"/>
    <xf numFmtId="0" fontId="0" fillId="0" borderId="5" xfId="0" applyBorder="1"/>
    <xf numFmtId="0" fontId="21" fillId="0" borderId="5" xfId="0" applyFont="1" applyBorder="1"/>
    <xf numFmtId="0" fontId="20" fillId="0" borderId="5" xfId="0" applyFont="1" applyBorder="1"/>
    <xf numFmtId="0" fontId="0" fillId="8" borderId="5" xfId="0" applyFill="1" applyBorder="1"/>
    <xf numFmtId="0" fontId="20" fillId="0" borderId="5" xfId="3" applyFont="1" applyBorder="1"/>
    <xf numFmtId="0" fontId="49" fillId="0" borderId="5" xfId="0" applyFont="1" applyBorder="1"/>
    <xf numFmtId="0" fontId="48" fillId="0" borderId="5" xfId="0" applyFont="1" applyBorder="1"/>
    <xf numFmtId="3" fontId="16" fillId="0" borderId="0" xfId="0" applyNumberFormat="1" applyFont="1"/>
    <xf numFmtId="3" fontId="13" fillId="0" borderId="0" xfId="0" applyNumberFormat="1" applyFont="1"/>
    <xf numFmtId="0" fontId="47" fillId="0" borderId="0" xfId="2" applyFont="1"/>
    <xf numFmtId="3" fontId="21" fillId="0" borderId="39" xfId="1" applyNumberFormat="1" applyFont="1" applyBorder="1" applyAlignment="1">
      <alignment horizontal="center" shrinkToFit="1"/>
    </xf>
    <xf numFmtId="0" fontId="47" fillId="3" borderId="21" xfId="2" applyFont="1" applyFill="1" applyBorder="1"/>
    <xf numFmtId="168" fontId="15" fillId="3" borderId="6" xfId="1" applyNumberFormat="1" applyFont="1" applyFill="1" applyBorder="1" applyAlignment="1">
      <alignment horizontal="right" shrinkToFit="1"/>
    </xf>
    <xf numFmtId="168" fontId="15" fillId="3" borderId="33" xfId="1" applyNumberFormat="1" applyFont="1" applyFill="1" applyBorder="1" applyAlignment="1">
      <alignment horizontal="left" shrinkToFit="1"/>
    </xf>
    <xf numFmtId="3" fontId="21" fillId="0" borderId="5" xfId="1" applyNumberFormat="1" applyFont="1" applyBorder="1" applyAlignment="1">
      <alignment horizontal="right"/>
    </xf>
    <xf numFmtId="0" fontId="66" fillId="0" borderId="0" xfId="0" applyFont="1" applyAlignment="1">
      <alignment horizontal="right"/>
    </xf>
    <xf numFmtId="0" fontId="67" fillId="0" borderId="0" xfId="0" applyFont="1"/>
    <xf numFmtId="0" fontId="67" fillId="0" borderId="0" xfId="1" applyFont="1"/>
    <xf numFmtId="0" fontId="43" fillId="0" borderId="0" xfId="0" applyFont="1" applyAlignment="1">
      <alignment horizontal="right"/>
    </xf>
    <xf numFmtId="0" fontId="50" fillId="0" borderId="0" xfId="1" applyFont="1" applyAlignment="1">
      <alignment horizontal="left"/>
    </xf>
    <xf numFmtId="0" fontId="19" fillId="0" borderId="40" xfId="1" applyFont="1" applyBorder="1" applyAlignment="1">
      <alignment horizontal="right"/>
    </xf>
    <xf numFmtId="3" fontId="9" fillId="3" borderId="11" xfId="1" applyNumberFormat="1" applyFont="1" applyFill="1" applyBorder="1" applyAlignment="1">
      <alignment horizontal="center"/>
    </xf>
    <xf numFmtId="0" fontId="9" fillId="5" borderId="11" xfId="1" applyFont="1" applyFill="1" applyBorder="1" applyAlignment="1">
      <alignment horizontal="center"/>
    </xf>
    <xf numFmtId="3" fontId="9" fillId="5" borderId="11" xfId="1" applyNumberFormat="1" applyFont="1" applyFill="1" applyBorder="1" applyAlignment="1">
      <alignment horizontal="center"/>
    </xf>
    <xf numFmtId="0" fontId="9" fillId="2" borderId="11" xfId="1" applyFont="1" applyFill="1" applyBorder="1" applyAlignment="1">
      <alignment horizontal="center"/>
    </xf>
    <xf numFmtId="3" fontId="9" fillId="2" borderId="11" xfId="1" applyNumberFormat="1" applyFont="1" applyFill="1" applyBorder="1" applyAlignment="1">
      <alignment horizontal="center"/>
    </xf>
    <xf numFmtId="0" fontId="57" fillId="0" borderId="0" xfId="0" applyFont="1" applyAlignment="1">
      <alignment horizontal="right"/>
    </xf>
    <xf numFmtId="0" fontId="27" fillId="0" borderId="0" xfId="0" applyFont="1" applyAlignment="1">
      <alignment horizontal="left"/>
    </xf>
    <xf numFmtId="3" fontId="15" fillId="5" borderId="7" xfId="1" applyNumberFormat="1" applyFont="1" applyFill="1" applyBorder="1" applyAlignment="1">
      <alignment horizontal="right"/>
    </xf>
    <xf numFmtId="3" fontId="15" fillId="5" borderId="8" xfId="1" applyNumberFormat="1" applyFont="1" applyFill="1" applyBorder="1" applyAlignment="1">
      <alignment horizontal="right"/>
    </xf>
    <xf numFmtId="3" fontId="41" fillId="0" borderId="7" xfId="1" applyNumberFormat="1" applyFont="1" applyBorder="1" applyAlignment="1">
      <alignment horizontal="right"/>
    </xf>
    <xf numFmtId="3" fontId="16" fillId="0" borderId="8" xfId="1" applyNumberFormat="1" applyFont="1" applyBorder="1" applyAlignment="1">
      <alignment horizontal="right"/>
    </xf>
    <xf numFmtId="3" fontId="5" fillId="0" borderId="0" xfId="2" applyNumberFormat="1" applyFont="1"/>
    <xf numFmtId="0" fontId="64" fillId="0" borderId="0" xfId="2" applyFont="1" applyAlignment="1">
      <alignment horizontal="right"/>
    </xf>
    <xf numFmtId="172" fontId="21" fillId="0" borderId="38" xfId="1" applyNumberFormat="1" applyFont="1" applyBorder="1" applyAlignment="1">
      <alignment horizontal="center"/>
    </xf>
    <xf numFmtId="0" fontId="6" fillId="0" borderId="0" xfId="2" applyAlignment="1">
      <alignment horizontal="right" indent="1"/>
    </xf>
    <xf numFmtId="0" fontId="68" fillId="0" borderId="0" xfId="2" applyFont="1"/>
    <xf numFmtId="0" fontId="6" fillId="0" borderId="0" xfId="2" applyAlignment="1">
      <alignment horizontal="left"/>
    </xf>
    <xf numFmtId="0" fontId="69" fillId="0" borderId="0" xfId="2" applyFont="1"/>
    <xf numFmtId="0" fontId="53" fillId="0" borderId="0" xfId="2" applyFont="1" applyAlignment="1">
      <alignment horizontal="right"/>
    </xf>
    <xf numFmtId="3" fontId="69" fillId="0" borderId="0" xfId="2" applyNumberFormat="1" applyFont="1"/>
    <xf numFmtId="0" fontId="30" fillId="0" borderId="8" xfId="5" applyFill="1" applyBorder="1" applyAlignment="1">
      <alignment shrinkToFit="1"/>
    </xf>
    <xf numFmtId="0" fontId="9" fillId="0" borderId="33" xfId="1" applyFont="1" applyBorder="1" applyAlignment="1">
      <alignment shrinkToFit="1"/>
    </xf>
    <xf numFmtId="1" fontId="9" fillId="0" borderId="36" xfId="1" applyNumberFormat="1" applyFont="1" applyBorder="1" applyAlignment="1">
      <alignment horizontal="right" shrinkToFit="1"/>
    </xf>
    <xf numFmtId="0" fontId="9" fillId="0" borderId="9" xfId="1" applyFont="1" applyBorder="1" applyAlignment="1">
      <alignment shrinkToFit="1"/>
    </xf>
    <xf numFmtId="0" fontId="9" fillId="0" borderId="39" xfId="1" applyFont="1" applyBorder="1" applyAlignment="1">
      <alignment shrinkToFit="1"/>
    </xf>
    <xf numFmtId="1" fontId="9" fillId="0" borderId="37" xfId="1" applyNumberFormat="1" applyFont="1" applyBorder="1" applyAlignment="1">
      <alignment horizontal="right" shrinkToFit="1"/>
    </xf>
    <xf numFmtId="0" fontId="67" fillId="0" borderId="0" xfId="1" applyFont="1" applyAlignment="1">
      <alignment horizontal="right"/>
    </xf>
    <xf numFmtId="0" fontId="53" fillId="0" borderId="0" xfId="2" applyFont="1"/>
    <xf numFmtId="3" fontId="50" fillId="0" borderId="0" xfId="2" applyNumberFormat="1" applyFont="1" applyAlignment="1">
      <alignment horizontal="right"/>
    </xf>
    <xf numFmtId="0" fontId="70" fillId="0" borderId="0" xfId="2" applyFont="1" applyAlignment="1">
      <alignment horizontal="left"/>
    </xf>
    <xf numFmtId="3" fontId="18" fillId="0" borderId="5" xfId="1" applyNumberFormat="1" applyFont="1" applyBorder="1" applyAlignment="1">
      <alignment shrinkToFit="1"/>
    </xf>
    <xf numFmtId="3" fontId="18" fillId="0" borderId="11" xfId="1" applyNumberFormat="1" applyFont="1" applyBorder="1" applyAlignment="1">
      <alignment shrinkToFit="1"/>
    </xf>
    <xf numFmtId="0" fontId="71" fillId="0" borderId="0" xfId="2" applyFont="1" applyAlignment="1">
      <alignment horizontal="center"/>
    </xf>
    <xf numFmtId="0" fontId="71" fillId="0" borderId="4" xfId="2" applyFont="1" applyBorder="1" applyAlignment="1">
      <alignment horizontal="center"/>
    </xf>
    <xf numFmtId="0" fontId="68" fillId="5" borderId="7" xfId="1" applyFont="1" applyFill="1" applyBorder="1" applyAlignment="1">
      <alignment horizontal="center" shrinkToFit="1"/>
    </xf>
    <xf numFmtId="0" fontId="68" fillId="5" borderId="7" xfId="2" applyFont="1" applyFill="1" applyBorder="1" applyAlignment="1">
      <alignment horizontal="center" shrinkToFit="1"/>
    </xf>
    <xf numFmtId="0" fontId="68" fillId="5" borderId="7" xfId="1" applyFont="1" applyFill="1" applyBorder="1" applyAlignment="1">
      <alignment horizontal="center"/>
    </xf>
    <xf numFmtId="0" fontId="68" fillId="5" borderId="7" xfId="2" applyFont="1" applyFill="1" applyBorder="1" applyAlignment="1">
      <alignment horizontal="center"/>
    </xf>
    <xf numFmtId="0" fontId="73" fillId="0" borderId="0" xfId="2" applyFont="1" applyAlignment="1">
      <alignment horizontal="left"/>
    </xf>
    <xf numFmtId="0" fontId="72" fillId="0" borderId="0" xfId="2" applyFont="1" applyAlignment="1">
      <alignment horizontal="right"/>
    </xf>
    <xf numFmtId="0" fontId="44" fillId="0" borderId="0" xfId="2" applyFont="1" applyAlignment="1">
      <alignment horizontal="right"/>
    </xf>
    <xf numFmtId="0" fontId="74" fillId="0" borderId="0" xfId="2" applyFont="1"/>
    <xf numFmtId="0" fontId="74" fillId="0" borderId="0" xfId="2" applyFont="1" applyAlignment="1">
      <alignment horizontal="left"/>
    </xf>
    <xf numFmtId="0" fontId="75" fillId="0" borderId="0" xfId="2" applyFont="1" applyAlignment="1">
      <alignment horizontal="right"/>
    </xf>
    <xf numFmtId="0" fontId="76" fillId="0" borderId="0" xfId="1" applyFont="1"/>
    <xf numFmtId="173" fontId="44" fillId="0" borderId="0" xfId="2" applyNumberFormat="1" applyFont="1" applyAlignment="1">
      <alignment horizontal="right"/>
    </xf>
    <xf numFmtId="0" fontId="18" fillId="8" borderId="7" xfId="1" applyFont="1" applyFill="1" applyBorder="1" applyAlignment="1">
      <alignment shrinkToFit="1"/>
    </xf>
    <xf numFmtId="0" fontId="61" fillId="0" borderId="0" xfId="1" applyFont="1"/>
    <xf numFmtId="0" fontId="1" fillId="0" borderId="0" xfId="3" applyFont="1"/>
    <xf numFmtId="0" fontId="41" fillId="0" borderId="0" xfId="0" applyFont="1" applyAlignment="1">
      <alignment horizontal="right"/>
    </xf>
    <xf numFmtId="0" fontId="20" fillId="8" borderId="0" xfId="3" applyFont="1" applyFill="1"/>
    <xf numFmtId="3" fontId="16" fillId="5" borderId="15" xfId="1" applyNumberFormat="1" applyFont="1" applyFill="1" applyBorder="1" applyAlignment="1">
      <alignment horizontal="center" vertical="center" wrapText="1" shrinkToFit="1"/>
    </xf>
    <xf numFmtId="3" fontId="9" fillId="0" borderId="33" xfId="1" applyNumberFormat="1" applyFont="1" applyBorder="1" applyAlignment="1">
      <alignment horizontal="right" shrinkToFit="1"/>
    </xf>
    <xf numFmtId="0" fontId="19" fillId="0" borderId="15" xfId="1" applyFont="1" applyBorder="1"/>
    <xf numFmtId="3" fontId="14" fillId="0" borderId="15" xfId="1" applyNumberFormat="1" applyFont="1" applyBorder="1"/>
    <xf numFmtId="0" fontId="19" fillId="0" borderId="14" xfId="1" applyFont="1" applyBorder="1" applyAlignment="1">
      <alignment horizontal="right"/>
    </xf>
    <xf numFmtId="0" fontId="16" fillId="0" borderId="14" xfId="0" applyFont="1" applyBorder="1" applyAlignment="1">
      <alignment horizontal="right"/>
    </xf>
    <xf numFmtId="0" fontId="77" fillId="0" borderId="0" xfId="1" applyFont="1"/>
    <xf numFmtId="0" fontId="18" fillId="0" borderId="3" xfId="1" applyFont="1" applyBorder="1" applyAlignment="1">
      <alignment horizontal="center"/>
    </xf>
    <xf numFmtId="0" fontId="15" fillId="5" borderId="34" xfId="1" applyFont="1" applyFill="1" applyBorder="1" applyAlignment="1">
      <alignment horizontal="center"/>
    </xf>
    <xf numFmtId="0" fontId="9" fillId="0" borderId="6" xfId="1" applyFont="1" applyBorder="1" applyAlignment="1">
      <alignment horizontal="center"/>
    </xf>
    <xf numFmtId="0" fontId="9" fillId="0" borderId="38" xfId="1" applyFont="1" applyBorder="1" applyAlignment="1">
      <alignment horizontal="center"/>
    </xf>
    <xf numFmtId="0" fontId="21" fillId="0" borderId="6" xfId="0" applyFont="1" applyBorder="1" applyAlignment="1">
      <alignment horizontal="left"/>
    </xf>
    <xf numFmtId="0" fontId="21" fillId="0" borderId="33" xfId="0" applyFont="1" applyBorder="1" applyAlignment="1">
      <alignment horizontal="left"/>
    </xf>
    <xf numFmtId="0" fontId="18" fillId="0" borderId="0" xfId="0" applyFont="1" applyAlignment="1">
      <alignment horizontal="center" wrapText="1"/>
    </xf>
    <xf numFmtId="0" fontId="61" fillId="0" borderId="4" xfId="0" applyFont="1" applyBorder="1" applyAlignment="1">
      <alignment horizontal="left"/>
    </xf>
  </cellXfs>
  <cellStyles count="10">
    <cellStyle name="Excel Built-in Hyperlink" xfId="6" xr:uid="{00000000-0005-0000-0000-000000000000}"/>
    <cellStyle name="Excel Built-in Normal" xfId="7" xr:uid="{00000000-0005-0000-0000-000001000000}"/>
    <cellStyle name="Explanatory Text 2" xfId="8" xr:uid="{00000000-0005-0000-0000-000002000000}"/>
    <cellStyle name="Hyperlink" xfId="5" builtinId="8"/>
    <cellStyle name="Hyperlink 2" xfId="9" xr:uid="{00000000-0005-0000-0000-000003000000}"/>
    <cellStyle name="Normal" xfId="0" builtinId="0"/>
    <cellStyle name="Normal 2" xfId="2" xr:uid="{00000000-0005-0000-0000-000004000000}"/>
    <cellStyle name="Normal 2 2" xfId="4" xr:uid="{00000000-0005-0000-0000-000005000000}"/>
    <cellStyle name="Normal 3" xfId="1" xr:uid="{00000000-0005-0000-0000-000006000000}"/>
    <cellStyle name="Normal 4" xfId="3" xr:uid="{00000000-0005-0000-0000-000007000000}"/>
  </cellStyles>
  <dxfs count="0"/>
  <tableStyles count="0" defaultTableStyle="TableStyleMedium9" defaultPivotStyle="PivotStyleLight16"/>
  <colors>
    <mruColors>
      <color rgb="FFFFFFCC"/>
      <color rgb="FF0000FF"/>
      <color rgb="FFFFFF99"/>
      <color rgb="FFCCFF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673C4A-70ED-4A50-897A-B8F485042B3B}">
  <sheetPr>
    <tabColor rgb="FFFFC000"/>
  </sheetPr>
  <dimension ref="A1:E44"/>
  <sheetViews>
    <sheetView showGridLines="0" zoomScale="120" zoomScaleNormal="120" workbookViewId="0">
      <selection activeCell="F11" sqref="F11"/>
    </sheetView>
  </sheetViews>
  <sheetFormatPr defaultRowHeight="19" customHeight="1" x14ac:dyDescent="0.35"/>
  <cols>
    <col min="1" max="1" width="12.36328125" customWidth="1"/>
    <col min="2" max="2" width="43.26953125" customWidth="1"/>
    <col min="3" max="3" width="21.08984375" customWidth="1"/>
    <col min="5" max="5" width="2.6328125" customWidth="1"/>
    <col min="6" max="6" width="2.54296875" customWidth="1"/>
    <col min="7" max="7" width="1.54296875" customWidth="1"/>
  </cols>
  <sheetData>
    <row r="1" spans="1:5" ht="32" customHeight="1" x14ac:dyDescent="0.55000000000000004">
      <c r="A1" s="239" t="s">
        <v>30</v>
      </c>
      <c r="B1" s="239"/>
      <c r="D1" s="105"/>
      <c r="E1" s="6"/>
    </row>
    <row r="2" spans="1:5" ht="20.5" customHeight="1" x14ac:dyDescent="0.55000000000000004">
      <c r="A2" s="239"/>
      <c r="B2" s="239"/>
      <c r="C2" s="260"/>
      <c r="D2" s="105"/>
      <c r="E2" s="6"/>
    </row>
    <row r="3" spans="1:5" ht="20.5" customHeight="1" x14ac:dyDescent="0.55000000000000004">
      <c r="A3" s="319" t="s">
        <v>121</v>
      </c>
      <c r="B3" s="239"/>
      <c r="C3" s="260"/>
      <c r="D3" s="105"/>
      <c r="E3" s="6"/>
    </row>
    <row r="4" spans="1:5" ht="17" customHeight="1" x14ac:dyDescent="0.5">
      <c r="A4" s="212" t="s">
        <v>200</v>
      </c>
      <c r="B4" s="105"/>
      <c r="C4" s="212"/>
      <c r="D4" s="105"/>
      <c r="E4" s="6"/>
    </row>
    <row r="5" spans="1:5" ht="17" customHeight="1" x14ac:dyDescent="0.5">
      <c r="A5" s="309" t="s">
        <v>122</v>
      </c>
      <c r="B5" s="105"/>
      <c r="C5" s="212"/>
      <c r="D5" s="105"/>
      <c r="E5" s="6"/>
    </row>
    <row r="6" spans="1:5" ht="17" customHeight="1" x14ac:dyDescent="0.5">
      <c r="A6" s="309" t="s">
        <v>123</v>
      </c>
      <c r="B6" s="105"/>
      <c r="C6" s="212"/>
      <c r="D6" s="105"/>
      <c r="E6" s="6"/>
    </row>
    <row r="7" spans="1:5" ht="9.5" customHeight="1" x14ac:dyDescent="0.5">
      <c r="A7" s="105"/>
      <c r="B7" s="105"/>
      <c r="C7" s="209"/>
      <c r="D7" s="105"/>
      <c r="E7" s="6"/>
    </row>
    <row r="8" spans="1:5" ht="17" customHeight="1" x14ac:dyDescent="0.5">
      <c r="A8" s="202" t="s">
        <v>91</v>
      </c>
      <c r="B8" s="196" t="s">
        <v>124</v>
      </c>
      <c r="C8" s="209"/>
      <c r="D8" s="105"/>
      <c r="E8" s="6"/>
    </row>
    <row r="9" spans="1:5" ht="17" customHeight="1" x14ac:dyDescent="0.35"/>
    <row r="10" spans="1:5" s="203" customFormat="1" ht="17" customHeight="1" x14ac:dyDescent="0.35">
      <c r="A10" s="202" t="s">
        <v>102</v>
      </c>
      <c r="B10" s="196" t="s">
        <v>125</v>
      </c>
      <c r="C10" s="209"/>
    </row>
    <row r="11" spans="1:5" ht="17" customHeight="1" x14ac:dyDescent="0.35"/>
    <row r="12" spans="1:5" s="203" customFormat="1" ht="17" customHeight="1" x14ac:dyDescent="0.35">
      <c r="A12" s="202" t="s">
        <v>109</v>
      </c>
      <c r="B12" s="196" t="s">
        <v>129</v>
      </c>
      <c r="C12" s="115"/>
      <c r="D12" s="115"/>
      <c r="E12" s="115"/>
    </row>
    <row r="13" spans="1:5" s="203" customFormat="1" ht="17" customHeight="1" x14ac:dyDescent="0.35">
      <c r="A13" s="115"/>
      <c r="B13" s="115"/>
      <c r="C13" s="115"/>
      <c r="D13" s="115"/>
      <c r="E13" s="115"/>
    </row>
    <row r="14" spans="1:5" s="195" customFormat="1" ht="17" customHeight="1" x14ac:dyDescent="0.35">
      <c r="A14" s="202" t="s">
        <v>84</v>
      </c>
      <c r="B14" s="76" t="s">
        <v>126</v>
      </c>
      <c r="C14" s="204"/>
      <c r="D14" s="204"/>
      <c r="E14" s="211"/>
    </row>
    <row r="15" spans="1:5" s="195" customFormat="1" ht="17" customHeight="1" x14ac:dyDescent="0.35">
      <c r="A15" s="202"/>
      <c r="B15" s="76" t="s">
        <v>134</v>
      </c>
      <c r="C15" s="204"/>
      <c r="D15" s="204"/>
      <c r="E15" s="211"/>
    </row>
    <row r="16" spans="1:5" s="195" customFormat="1" ht="17" customHeight="1" x14ac:dyDescent="0.35">
      <c r="B16" s="310" t="s">
        <v>127</v>
      </c>
      <c r="C16" s="76"/>
      <c r="D16" s="36"/>
      <c r="E16" s="36"/>
    </row>
    <row r="17" spans="1:5" s="195" customFormat="1" ht="17" customHeight="1" x14ac:dyDescent="0.35">
      <c r="B17" s="36" t="s">
        <v>135</v>
      </c>
      <c r="C17" s="76"/>
      <c r="D17" s="36"/>
      <c r="E17" s="36"/>
    </row>
    <row r="18" spans="1:5" s="195" customFormat="1" ht="17" customHeight="1" x14ac:dyDescent="0.35">
      <c r="B18" s="36" t="s">
        <v>130</v>
      </c>
      <c r="C18" s="76"/>
      <c r="D18" s="36"/>
      <c r="E18" s="36"/>
    </row>
    <row r="19" spans="1:5" s="195" customFormat="1" ht="17" customHeight="1" x14ac:dyDescent="0.35">
      <c r="B19" s="36"/>
      <c r="C19" s="205"/>
      <c r="D19" s="36"/>
      <c r="E19" s="36"/>
    </row>
    <row r="20" spans="1:5" s="195" customFormat="1" ht="17" customHeight="1" x14ac:dyDescent="0.35">
      <c r="A20" s="206" t="s">
        <v>94</v>
      </c>
      <c r="B20" s="36" t="s">
        <v>136</v>
      </c>
      <c r="C20" s="36"/>
      <c r="D20" s="36"/>
      <c r="E20" s="36"/>
    </row>
    <row r="21" spans="1:5" s="195" customFormat="1" ht="17" customHeight="1" x14ac:dyDescent="0.35">
      <c r="B21" s="76"/>
      <c r="C21" s="36"/>
      <c r="D21" s="36"/>
      <c r="E21" s="36"/>
    </row>
    <row r="22" spans="1:5" s="195" customFormat="1" ht="17" customHeight="1" x14ac:dyDescent="0.35">
      <c r="A22" s="206" t="s">
        <v>82</v>
      </c>
      <c r="B22" s="36" t="s">
        <v>139</v>
      </c>
      <c r="C22" s="36"/>
      <c r="D22" s="36"/>
      <c r="E22" s="36"/>
    </row>
    <row r="23" spans="1:5" s="195" customFormat="1" ht="17" customHeight="1" x14ac:dyDescent="0.35">
      <c r="B23" s="207"/>
      <c r="C23" s="36"/>
      <c r="D23" s="36"/>
      <c r="E23" s="36"/>
    </row>
    <row r="24" spans="1:5" s="203" customFormat="1" ht="17" customHeight="1" x14ac:dyDescent="0.35">
      <c r="A24" s="206" t="s">
        <v>83</v>
      </c>
      <c r="B24" s="196" t="s">
        <v>145</v>
      </c>
      <c r="C24" s="196"/>
      <c r="D24" s="196"/>
      <c r="E24" s="196"/>
    </row>
    <row r="25" spans="1:5" s="203" customFormat="1" ht="17" customHeight="1" x14ac:dyDescent="0.35">
      <c r="A25" s="206"/>
      <c r="B25" s="196" t="s">
        <v>148</v>
      </c>
      <c r="C25" s="196"/>
      <c r="D25" s="196"/>
      <c r="E25" s="196"/>
    </row>
    <row r="26" spans="1:5" s="203" customFormat="1" ht="17" customHeight="1" x14ac:dyDescent="0.35">
      <c r="A26" s="206"/>
      <c r="B26" s="196" t="s">
        <v>150</v>
      </c>
      <c r="C26" s="196"/>
      <c r="D26" s="196"/>
      <c r="E26" s="196"/>
    </row>
    <row r="27" spans="1:5" s="203" customFormat="1" ht="17" customHeight="1" x14ac:dyDescent="0.35">
      <c r="A27" s="206"/>
      <c r="B27" s="196" t="s">
        <v>149</v>
      </c>
      <c r="C27" s="196"/>
      <c r="D27" s="196"/>
      <c r="E27" s="196"/>
    </row>
    <row r="28" spans="1:5" s="195" customFormat="1" ht="17" customHeight="1" x14ac:dyDescent="0.35">
      <c r="A28" s="196"/>
      <c r="C28" s="196"/>
      <c r="D28" s="196"/>
      <c r="E28" s="36"/>
    </row>
    <row r="29" spans="1:5" s="203" customFormat="1" ht="17" customHeight="1" x14ac:dyDescent="0.35">
      <c r="A29" s="206" t="s">
        <v>88</v>
      </c>
      <c r="B29" s="196" t="s">
        <v>151</v>
      </c>
      <c r="C29" s="115"/>
      <c r="D29" s="115"/>
      <c r="E29" s="115"/>
    </row>
    <row r="30" spans="1:5" s="203" customFormat="1" ht="17" customHeight="1" x14ac:dyDescent="0.35">
      <c r="A30" s="115"/>
      <c r="B30" s="115"/>
      <c r="C30" s="115"/>
      <c r="D30" s="115"/>
      <c r="E30" s="115"/>
    </row>
    <row r="31" spans="1:5" s="203" customFormat="1" ht="17" customHeight="1" x14ac:dyDescent="0.35">
      <c r="A31" s="206" t="s">
        <v>81</v>
      </c>
      <c r="B31" s="36" t="s">
        <v>157</v>
      </c>
      <c r="C31" s="196"/>
      <c r="D31" s="196"/>
      <c r="E31" s="196"/>
    </row>
    <row r="32" spans="1:5" s="203" customFormat="1" ht="17" customHeight="1" x14ac:dyDescent="0.35">
      <c r="A32" s="206"/>
      <c r="B32" s="36" t="s">
        <v>202</v>
      </c>
      <c r="C32" s="196"/>
      <c r="D32" s="196"/>
      <c r="E32" s="196"/>
    </row>
    <row r="33" spans="1:5" s="195" customFormat="1" ht="17" customHeight="1" x14ac:dyDescent="0.35">
      <c r="A33" s="115"/>
      <c r="B33" s="312" t="s">
        <v>158</v>
      </c>
      <c r="C33" s="36"/>
      <c r="D33" s="36"/>
      <c r="E33" s="36"/>
    </row>
    <row r="34" spans="1:5" s="195" customFormat="1" ht="17" customHeight="1" x14ac:dyDescent="0.35">
      <c r="A34" s="115"/>
      <c r="B34" s="196" t="s">
        <v>201</v>
      </c>
      <c r="C34" s="36"/>
      <c r="D34" s="36"/>
      <c r="E34" s="36"/>
    </row>
    <row r="35" spans="1:5" s="195" customFormat="1" ht="17" customHeight="1" x14ac:dyDescent="0.35">
      <c r="A35" s="115"/>
      <c r="B35" s="196"/>
      <c r="C35" s="36"/>
      <c r="D35" s="36"/>
      <c r="E35" s="36"/>
    </row>
    <row r="36" spans="1:5" s="195" customFormat="1" ht="17" customHeight="1" x14ac:dyDescent="0.35">
      <c r="A36" s="202" t="s">
        <v>89</v>
      </c>
      <c r="B36" s="36" t="s">
        <v>160</v>
      </c>
      <c r="D36" s="36"/>
      <c r="E36" s="36"/>
    </row>
    <row r="37" spans="1:5" s="195" customFormat="1" ht="17" customHeight="1" x14ac:dyDescent="0.35">
      <c r="B37" s="76" t="s">
        <v>164</v>
      </c>
      <c r="C37" s="204"/>
      <c r="D37" s="204"/>
      <c r="E37" s="36"/>
    </row>
    <row r="38" spans="1:5" s="195" customFormat="1" ht="17" customHeight="1" x14ac:dyDescent="0.35">
      <c r="B38" s="76"/>
      <c r="C38" s="204"/>
      <c r="D38" s="204"/>
      <c r="E38" s="36"/>
    </row>
    <row r="39" spans="1:5" s="195" customFormat="1" ht="17" customHeight="1" x14ac:dyDescent="0.35">
      <c r="A39" s="206" t="s">
        <v>166</v>
      </c>
      <c r="B39" s="36" t="s">
        <v>187</v>
      </c>
      <c r="C39" s="76"/>
      <c r="D39" s="36"/>
      <c r="E39" s="36"/>
    </row>
    <row r="40" spans="1:5" s="203" customFormat="1" ht="17" customHeight="1" x14ac:dyDescent="0.35">
      <c r="A40" s="115"/>
      <c r="B40" s="115"/>
      <c r="C40" s="115"/>
      <c r="D40" s="115"/>
      <c r="E40" s="115"/>
    </row>
    <row r="41" spans="1:5" s="195" customFormat="1" ht="17" customHeight="1" x14ac:dyDescent="0.35">
      <c r="A41" s="207" t="s">
        <v>18</v>
      </c>
      <c r="B41" s="36" t="s">
        <v>189</v>
      </c>
      <c r="C41" s="36"/>
      <c r="D41" s="36"/>
      <c r="E41" s="36"/>
    </row>
    <row r="42" spans="1:5" s="203" customFormat="1" ht="17" customHeight="1" x14ac:dyDescent="0.35">
      <c r="A42" s="115"/>
      <c r="B42" s="115"/>
      <c r="C42" s="115"/>
      <c r="D42" s="115"/>
      <c r="E42" s="115"/>
    </row>
    <row r="43" spans="1:5" s="195" customFormat="1" ht="17" customHeight="1" x14ac:dyDescent="0.35">
      <c r="A43" s="207" t="s">
        <v>93</v>
      </c>
      <c r="B43" s="208" t="s">
        <v>90</v>
      </c>
      <c r="C43" s="36"/>
      <c r="D43" s="36"/>
    </row>
    <row r="44" spans="1:5" s="195" customFormat="1" ht="17" customHeight="1" x14ac:dyDescent="0.35">
      <c r="A44" s="35"/>
      <c r="B44" s="36" t="s">
        <v>119</v>
      </c>
      <c r="C44" s="208"/>
      <c r="D44" s="208"/>
      <c r="E44" s="208"/>
    </row>
  </sheetData>
  <pageMargins left="0.51181102362204722" right="0.51181102362204722" top="0.35433070866141736" bottom="0.55118110236220474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63D2D8-1B21-411F-9411-8D1E8B223B0D}">
  <dimension ref="A1:F32"/>
  <sheetViews>
    <sheetView showGridLines="0" showZeros="0" zoomScale="110" zoomScaleNormal="110" workbookViewId="0">
      <selection activeCell="C7" sqref="C7"/>
    </sheetView>
  </sheetViews>
  <sheetFormatPr defaultColWidth="9.1796875" defaultRowHeight="13" x14ac:dyDescent="0.3"/>
  <cols>
    <col min="1" max="1" width="4.453125" style="7" customWidth="1"/>
    <col min="2" max="2" width="30.81640625" style="7" customWidth="1"/>
    <col min="3" max="3" width="11.453125" style="7" customWidth="1"/>
    <col min="4" max="4" width="10.81640625" style="9" customWidth="1"/>
    <col min="5" max="5" width="4.81640625" style="7" customWidth="1"/>
    <col min="6" max="6" width="18.90625" style="8" customWidth="1"/>
    <col min="7" max="16384" width="9.1796875" style="7"/>
  </cols>
  <sheetData>
    <row r="1" spans="1:6" s="6" customFormat="1" ht="22.5" customHeight="1" x14ac:dyDescent="0.5">
      <c r="A1" s="258" t="s">
        <v>30</v>
      </c>
      <c r="B1" s="105"/>
      <c r="D1" s="288"/>
      <c r="F1" s="105"/>
    </row>
    <row r="2" spans="1:6" s="6" customFormat="1" ht="22.5" customHeight="1" x14ac:dyDescent="0.5">
      <c r="A2" s="118" t="s">
        <v>161</v>
      </c>
      <c r="B2" s="105"/>
      <c r="D2" s="128"/>
      <c r="F2" s="105"/>
    </row>
    <row r="3" spans="1:6" ht="19" customHeight="1" x14ac:dyDescent="0.5">
      <c r="A3" s="178" t="s">
        <v>165</v>
      </c>
      <c r="B3" s="105"/>
      <c r="D3" s="7"/>
      <c r="F3" s="7"/>
    </row>
    <row r="4" spans="1:6" ht="15.5" x14ac:dyDescent="0.35">
      <c r="A4" s="26" t="s">
        <v>20</v>
      </c>
      <c r="B4" s="129" t="s">
        <v>162</v>
      </c>
      <c r="C4" s="132" t="s">
        <v>133</v>
      </c>
      <c r="D4" s="131" t="s">
        <v>117</v>
      </c>
      <c r="F4" s="130" t="s">
        <v>163</v>
      </c>
    </row>
    <row r="5" spans="1:6" x14ac:dyDescent="0.3">
      <c r="A5" s="19">
        <v>1</v>
      </c>
      <c r="B5" s="29" t="str">
        <f>CONCATENATE(Tilmeld!B5," ",Tilmeld!C5," ",Tilmeld!D5)</f>
        <v xml:space="preserve">  </v>
      </c>
      <c r="C5" s="19"/>
      <c r="D5" s="46">
        <f>IF(LEN(C5)&gt;0,'Pris-Tur'!$D$13,)</f>
        <v>0</v>
      </c>
      <c r="F5" s="21"/>
    </row>
    <row r="6" spans="1:6" x14ac:dyDescent="0.3">
      <c r="A6" s="19">
        <v>2</v>
      </c>
      <c r="B6" s="29" t="str">
        <f>CONCATENATE(Tilmeld!B6," ",Tilmeld!C6," ",Tilmeld!D6)</f>
        <v xml:space="preserve">  </v>
      </c>
      <c r="C6" s="19"/>
      <c r="D6" s="46">
        <f>IF(LEN(C6)&gt;0,'Pris-Tur'!$D$13,)</f>
        <v>0</v>
      </c>
      <c r="F6" s="21"/>
    </row>
    <row r="7" spans="1:6" x14ac:dyDescent="0.3">
      <c r="A7" s="19">
        <v>3</v>
      </c>
      <c r="B7" s="29" t="str">
        <f>CONCATENATE(Tilmeld!B7," ",Tilmeld!C7," ",Tilmeld!D7)</f>
        <v xml:space="preserve">  </v>
      </c>
      <c r="C7" s="19"/>
      <c r="D7" s="46">
        <f>IF(LEN(C7)&gt;0,'Pris-Tur'!$D$13,)</f>
        <v>0</v>
      </c>
      <c r="F7" s="21"/>
    </row>
    <row r="8" spans="1:6" x14ac:dyDescent="0.3">
      <c r="A8" s="19">
        <v>4</v>
      </c>
      <c r="B8" s="29" t="str">
        <f>CONCATENATE(Tilmeld!B8," ",Tilmeld!C8," ",Tilmeld!D8)</f>
        <v xml:space="preserve">  </v>
      </c>
      <c r="C8" s="19"/>
      <c r="D8" s="46">
        <f>IF(LEN(C8)&gt;0,'Pris-Tur'!$D$13,)</f>
        <v>0</v>
      </c>
      <c r="F8" s="21"/>
    </row>
    <row r="9" spans="1:6" x14ac:dyDescent="0.3">
      <c r="A9" s="19">
        <v>5</v>
      </c>
      <c r="B9" s="29" t="str">
        <f>CONCATENATE(Tilmeld!B9," ",Tilmeld!C9," ",Tilmeld!D9)</f>
        <v xml:space="preserve">  </v>
      </c>
      <c r="C9" s="19"/>
      <c r="D9" s="46">
        <f>IF(LEN(C9)&gt;0,'Pris-Tur'!$D$13,)</f>
        <v>0</v>
      </c>
      <c r="F9" s="21"/>
    </row>
    <row r="10" spans="1:6" x14ac:dyDescent="0.3">
      <c r="A10" s="19">
        <v>6</v>
      </c>
      <c r="B10" s="29" t="str">
        <f>CONCATENATE(Tilmeld!B10," ",Tilmeld!C10," ",Tilmeld!D10)</f>
        <v xml:space="preserve">  </v>
      </c>
      <c r="C10" s="19"/>
      <c r="D10" s="46">
        <f>IF(LEN(C10)&gt;0,'Pris-Tur'!$D$13,)</f>
        <v>0</v>
      </c>
      <c r="F10" s="21"/>
    </row>
    <row r="11" spans="1:6" x14ac:dyDescent="0.3">
      <c r="A11" s="19">
        <v>7</v>
      </c>
      <c r="B11" s="29" t="str">
        <f>CONCATENATE(Tilmeld!B11," ",Tilmeld!C11," ",Tilmeld!D11)</f>
        <v xml:space="preserve">  </v>
      </c>
      <c r="C11" s="19"/>
      <c r="D11" s="46">
        <f>IF(LEN(C11)&gt;0,'Pris-Tur'!$D$13,)</f>
        <v>0</v>
      </c>
      <c r="F11" s="21"/>
    </row>
    <row r="12" spans="1:6" x14ac:dyDescent="0.3">
      <c r="A12" s="19">
        <v>8</v>
      </c>
      <c r="B12" s="29" t="str">
        <f>CONCATENATE(Tilmeld!B12," ",Tilmeld!C12," ",Tilmeld!D12)</f>
        <v xml:space="preserve">  </v>
      </c>
      <c r="C12" s="19"/>
      <c r="D12" s="46">
        <f>IF(LEN(C12)&gt;0,'Pris-Tur'!$D$13,)</f>
        <v>0</v>
      </c>
      <c r="F12" s="21"/>
    </row>
    <row r="13" spans="1:6" x14ac:dyDescent="0.3">
      <c r="A13" s="19">
        <v>9</v>
      </c>
      <c r="B13" s="29" t="str">
        <f>CONCATENATE(Tilmeld!B13," ",Tilmeld!C13," ",Tilmeld!D13)</f>
        <v xml:space="preserve">  </v>
      </c>
      <c r="C13" s="19"/>
      <c r="D13" s="46">
        <f>IF(LEN(C13)&gt;0,'Pris-Tur'!$D$13,)</f>
        <v>0</v>
      </c>
      <c r="F13" s="21"/>
    </row>
    <row r="14" spans="1:6" x14ac:dyDescent="0.3">
      <c r="A14" s="19">
        <v>10</v>
      </c>
      <c r="B14" s="29" t="str">
        <f>CONCATENATE(Tilmeld!B14," ",Tilmeld!C14," ",Tilmeld!D14)</f>
        <v xml:space="preserve">  </v>
      </c>
      <c r="C14" s="19"/>
      <c r="D14" s="46">
        <f>IF(LEN(C14)&gt;0,'Pris-Tur'!$D$13,)</f>
        <v>0</v>
      </c>
      <c r="F14" s="21"/>
    </row>
    <row r="15" spans="1:6" x14ac:dyDescent="0.3">
      <c r="A15" s="19">
        <v>11</v>
      </c>
      <c r="B15" s="29" t="str">
        <f>CONCATENATE(Tilmeld!B15," ",Tilmeld!C15," ",Tilmeld!D15)</f>
        <v xml:space="preserve">  </v>
      </c>
      <c r="C15" s="19"/>
      <c r="D15" s="46">
        <f>IF(LEN(C15)&gt;0,'Pris-Tur'!$D$13,)</f>
        <v>0</v>
      </c>
      <c r="F15" s="21"/>
    </row>
    <row r="16" spans="1:6" x14ac:dyDescent="0.3">
      <c r="A16" s="19">
        <v>12</v>
      </c>
      <c r="B16" s="29" t="str">
        <f>CONCATENATE(Tilmeld!B16," ",Tilmeld!C16," ",Tilmeld!D16)</f>
        <v xml:space="preserve">  </v>
      </c>
      <c r="C16" s="19"/>
      <c r="D16" s="46">
        <f>IF(LEN(C16)&gt;0,'Pris-Tur'!$D$13,)</f>
        <v>0</v>
      </c>
      <c r="F16" s="21"/>
    </row>
    <row r="17" spans="1:6" x14ac:dyDescent="0.3">
      <c r="A17" s="19">
        <v>13</v>
      </c>
      <c r="B17" s="29" t="str">
        <f>CONCATENATE(Tilmeld!B17," ",Tilmeld!C17," ",Tilmeld!D17)</f>
        <v xml:space="preserve">  </v>
      </c>
      <c r="C17" s="19"/>
      <c r="D17" s="46">
        <f>IF(LEN(C17)&gt;0,'Pris-Tur'!$D$13,)</f>
        <v>0</v>
      </c>
      <c r="F17" s="21"/>
    </row>
    <row r="18" spans="1:6" x14ac:dyDescent="0.3">
      <c r="A18" s="19">
        <v>14</v>
      </c>
      <c r="B18" s="29" t="str">
        <f>CONCATENATE(Tilmeld!B18," ",Tilmeld!C18," ",Tilmeld!D18)</f>
        <v xml:space="preserve">  </v>
      </c>
      <c r="C18" s="19"/>
      <c r="D18" s="46">
        <f>IF(LEN(C18)&gt;0,'Pris-Tur'!$D$13,)</f>
        <v>0</v>
      </c>
      <c r="F18" s="21"/>
    </row>
    <row r="19" spans="1:6" x14ac:dyDescent="0.3">
      <c r="A19" s="19">
        <v>15</v>
      </c>
      <c r="B19" s="29" t="str">
        <f>CONCATENATE(Tilmeld!B19," ",Tilmeld!C19," ",Tilmeld!D19)</f>
        <v xml:space="preserve">  </v>
      </c>
      <c r="C19" s="19"/>
      <c r="D19" s="46">
        <f>IF(LEN(C19)&gt;0,'Pris-Tur'!$D$13,)</f>
        <v>0</v>
      </c>
      <c r="F19" s="21"/>
    </row>
    <row r="20" spans="1:6" x14ac:dyDescent="0.3">
      <c r="A20" s="19">
        <v>16</v>
      </c>
      <c r="B20" s="29" t="str">
        <f>CONCATENATE(Tilmeld!B20," ",Tilmeld!C20," ",Tilmeld!D20)</f>
        <v xml:space="preserve">  </v>
      </c>
      <c r="C20" s="19"/>
      <c r="D20" s="46">
        <f>IF(LEN(C20)&gt;0,'Pris-Tur'!$D$13,)</f>
        <v>0</v>
      </c>
      <c r="F20" s="21"/>
    </row>
    <row r="21" spans="1:6" x14ac:dyDescent="0.3">
      <c r="A21" s="19">
        <v>17</v>
      </c>
      <c r="B21" s="29" t="str">
        <f>CONCATENATE(Tilmeld!B21," ",Tilmeld!C21," ",Tilmeld!D21)</f>
        <v xml:space="preserve">  </v>
      </c>
      <c r="C21" s="19"/>
      <c r="D21" s="46">
        <f>IF(LEN(C21)&gt;0,'Pris-Tur'!$D$13,)</f>
        <v>0</v>
      </c>
      <c r="F21" s="21"/>
    </row>
    <row r="22" spans="1:6" x14ac:dyDescent="0.3">
      <c r="A22" s="19">
        <v>18</v>
      </c>
      <c r="B22" s="29" t="str">
        <f>CONCATENATE(Tilmeld!B22," ",Tilmeld!C22," ",Tilmeld!D22)</f>
        <v xml:space="preserve">  </v>
      </c>
      <c r="C22" s="19"/>
      <c r="D22" s="46">
        <f>IF(LEN(C22)&gt;0,'Pris-Tur'!$D$13,)</f>
        <v>0</v>
      </c>
      <c r="F22" s="21"/>
    </row>
    <row r="23" spans="1:6" x14ac:dyDescent="0.3">
      <c r="A23" s="19">
        <v>19</v>
      </c>
      <c r="B23" s="29" t="str">
        <f>CONCATENATE(Tilmeld!B23," ",Tilmeld!C23," ",Tilmeld!D23)</f>
        <v xml:space="preserve">  </v>
      </c>
      <c r="C23" s="19"/>
      <c r="D23" s="46">
        <f>IF(LEN(C23)&gt;0,'Pris-Tur'!$D$13,)</f>
        <v>0</v>
      </c>
      <c r="F23" s="21"/>
    </row>
    <row r="24" spans="1:6" x14ac:dyDescent="0.3">
      <c r="A24" s="19">
        <v>20</v>
      </c>
      <c r="B24" s="29" t="str">
        <f>CONCATENATE(Tilmeld!B24," ",Tilmeld!C24," ",Tilmeld!D24)</f>
        <v xml:space="preserve">  </v>
      </c>
      <c r="C24" s="19"/>
      <c r="D24" s="46">
        <f>IF(LEN(C24)&gt;0,'Pris-Tur'!$D$13,)</f>
        <v>0</v>
      </c>
      <c r="F24" s="21"/>
    </row>
    <row r="25" spans="1:6" x14ac:dyDescent="0.3">
      <c r="A25" s="19">
        <v>21</v>
      </c>
      <c r="B25" s="29" t="str">
        <f>CONCATENATE(Tilmeld!B25," ",Tilmeld!C25," ",Tilmeld!D25)</f>
        <v xml:space="preserve">  </v>
      </c>
      <c r="C25" s="19"/>
      <c r="D25" s="46">
        <f>IF(LEN(C25)&gt;0,'Pris-Tur'!$D$13,)</f>
        <v>0</v>
      </c>
      <c r="F25" s="21"/>
    </row>
    <row r="26" spans="1:6" x14ac:dyDescent="0.3">
      <c r="A26" s="19">
        <v>22</v>
      </c>
      <c r="B26" s="29" t="str">
        <f>CONCATENATE(Tilmeld!B26," ",Tilmeld!C26," ",Tilmeld!D26)</f>
        <v xml:space="preserve">  </v>
      </c>
      <c r="C26" s="19"/>
      <c r="D26" s="46">
        <f>IF(LEN(C26)&gt;0,'Pris-Tur'!$D$13,)</f>
        <v>0</v>
      </c>
      <c r="F26" s="21"/>
    </row>
    <row r="27" spans="1:6" x14ac:dyDescent="0.3">
      <c r="A27" s="19">
        <v>23</v>
      </c>
      <c r="B27" s="29" t="str">
        <f>CONCATENATE(Tilmeld!B27," ",Tilmeld!C27," ",Tilmeld!D27)</f>
        <v xml:space="preserve">  </v>
      </c>
      <c r="C27" s="19"/>
      <c r="D27" s="46">
        <f>IF(LEN(C27)&gt;0,'Pris-Tur'!$D$13,)</f>
        <v>0</v>
      </c>
      <c r="F27" s="21"/>
    </row>
    <row r="28" spans="1:6" x14ac:dyDescent="0.3">
      <c r="A28" s="19">
        <v>24</v>
      </c>
      <c r="B28" s="29" t="str">
        <f>CONCATENATE(Tilmeld!B28," ",Tilmeld!C28," ",Tilmeld!D28)</f>
        <v xml:space="preserve">  </v>
      </c>
      <c r="C28" s="19"/>
      <c r="D28" s="46">
        <f>IF(LEN(C28)&gt;0,'Pris-Tur'!$D$13,)</f>
        <v>0</v>
      </c>
      <c r="F28" s="21"/>
    </row>
    <row r="29" spans="1:6" x14ac:dyDescent="0.3">
      <c r="A29" s="19">
        <v>25</v>
      </c>
      <c r="B29" s="315" t="str">
        <f>CONCATENATE(Tilmeld!B29," ",Tilmeld!C29," ",Tilmeld!D29)</f>
        <v xml:space="preserve">  </v>
      </c>
      <c r="C29" s="19"/>
      <c r="D29" s="46">
        <f>IF(LEN(C29)&gt;0,'Pris-Tur'!$D$13,)</f>
        <v>0</v>
      </c>
      <c r="F29" s="316"/>
    </row>
    <row r="30" spans="1:6" x14ac:dyDescent="0.3">
      <c r="B30" s="318" t="s">
        <v>156</v>
      </c>
      <c r="C30" s="314">
        <f>COUNTA(C5:C29)</f>
        <v>0</v>
      </c>
      <c r="D30" s="27">
        <f>SUM(D5:D29)</f>
        <v>0</v>
      </c>
      <c r="F30" s="317"/>
    </row>
    <row r="32" spans="1:6" x14ac:dyDescent="0.3">
      <c r="D32" s="148"/>
    </row>
  </sheetData>
  <pageMargins left="0.23622047244094491" right="0.23622047244094491" top="0.74803149606299213" bottom="0.74803149606299213" header="0.31496062992125984" footer="0.31496062992125984"/>
  <pageSetup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8D41FA-DF50-4AF4-BAB3-3BA4907B0611}">
  <dimension ref="A1:I30"/>
  <sheetViews>
    <sheetView showGridLines="0" showZeros="0" topLeftCell="A11" zoomScale="110" zoomScaleNormal="110" workbookViewId="0">
      <selection activeCell="D23" sqref="D23"/>
    </sheetView>
  </sheetViews>
  <sheetFormatPr defaultColWidth="9.1796875" defaultRowHeight="13" x14ac:dyDescent="0.3"/>
  <cols>
    <col min="1" max="1" width="4.453125" style="7" customWidth="1"/>
    <col min="2" max="2" width="28" style="7" customWidth="1"/>
    <col min="3" max="4" width="7.1796875" style="7" customWidth="1"/>
    <col min="5" max="5" width="5" style="7" customWidth="1"/>
    <col min="6" max="6" width="7.1796875" style="7" customWidth="1"/>
    <col min="7" max="7" width="5" style="7" customWidth="1"/>
    <col min="8" max="8" width="7.1796875" style="7" customWidth="1"/>
    <col min="9" max="9" width="10.81640625" style="9" customWidth="1"/>
    <col min="10" max="16384" width="9.1796875" style="7"/>
  </cols>
  <sheetData>
    <row r="1" spans="1:9" s="257" customFormat="1" ht="25" customHeight="1" x14ac:dyDescent="0.4">
      <c r="A1" s="258" t="s">
        <v>30</v>
      </c>
      <c r="B1" s="258"/>
      <c r="C1" s="258" t="s">
        <v>166</v>
      </c>
    </row>
    <row r="2" spans="1:9" s="41" customFormat="1" ht="10" customHeight="1" x14ac:dyDescent="0.35">
      <c r="A2" s="213"/>
      <c r="B2" s="213"/>
      <c r="C2" s="213"/>
      <c r="I2" s="259"/>
    </row>
    <row r="3" spans="1:9" ht="18" customHeight="1" x14ac:dyDescent="0.5">
      <c r="A3" s="39"/>
      <c r="B3" s="177"/>
      <c r="C3" s="178" t="s">
        <v>169</v>
      </c>
      <c r="I3" s="267" t="s">
        <v>159</v>
      </c>
    </row>
    <row r="4" spans="1:9" x14ac:dyDescent="0.3">
      <c r="A4" s="138"/>
      <c r="B4" s="138" t="s">
        <v>162</v>
      </c>
      <c r="C4" s="139" t="s">
        <v>167</v>
      </c>
      <c r="D4" s="147" t="s">
        <v>74</v>
      </c>
      <c r="E4" s="139" t="s">
        <v>168</v>
      </c>
      <c r="F4" s="147" t="s">
        <v>75</v>
      </c>
      <c r="G4" s="139" t="s">
        <v>167</v>
      </c>
      <c r="H4" s="147" t="s">
        <v>76</v>
      </c>
      <c r="I4" s="145" t="s">
        <v>71</v>
      </c>
    </row>
    <row r="5" spans="1:9" x14ac:dyDescent="0.3">
      <c r="A5" s="140">
        <v>1</v>
      </c>
      <c r="B5" s="29" t="str">
        <f>CONCATENATE(Tilmeld!B5," ",Tilmeld!C5," ",Tilmeld!D5)</f>
        <v xml:space="preserve">  </v>
      </c>
      <c r="C5" s="141"/>
      <c r="D5" s="27">
        <f>IF(C5&gt;0,VLOOKUP(C5,'Pris-Tur'!$B$19:$D$26,3,FALSE),)</f>
        <v>0</v>
      </c>
      <c r="E5" s="141"/>
      <c r="F5" s="27">
        <f>IF(E5&gt;0,VLOOKUP(E5,'Pris-Tur'!$B$19:$D$26,3,FALSE),)</f>
        <v>0</v>
      </c>
      <c r="G5" s="141"/>
      <c r="H5" s="27">
        <f>IF(G5&gt;0,VLOOKUP(G5,'Pris-Tur'!$B$19:$D$26,3,FALSE),)</f>
        <v>0</v>
      </c>
      <c r="I5" s="146">
        <f>D5+F5+H5</f>
        <v>0</v>
      </c>
    </row>
    <row r="6" spans="1:9" x14ac:dyDescent="0.3">
      <c r="A6" s="140">
        <v>2</v>
      </c>
      <c r="B6" s="29" t="str">
        <f>CONCATENATE(Tilmeld!B6," ",Tilmeld!C6," ",Tilmeld!D6)</f>
        <v xml:space="preserve">  </v>
      </c>
      <c r="C6" s="141"/>
      <c r="D6" s="27">
        <f>IF(C6&gt;0,VLOOKUP(C6,'Pris-Tur'!$B$19:$D$26,3,FALSE),)</f>
        <v>0</v>
      </c>
      <c r="E6" s="141"/>
      <c r="F6" s="27">
        <f>IF(E6&gt;0,VLOOKUP(E6,'Pris-Tur'!$B$19:$D$26,3,FALSE),)</f>
        <v>0</v>
      </c>
      <c r="G6" s="141"/>
      <c r="H6" s="27">
        <f>IF(G6&gt;0,VLOOKUP(G6,'Pris-Tur'!$B$19:$D$26,3,FALSE),)</f>
        <v>0</v>
      </c>
      <c r="I6" s="146">
        <f t="shared" ref="I6:I29" si="0">D6+F6+H6</f>
        <v>0</v>
      </c>
    </row>
    <row r="7" spans="1:9" x14ac:dyDescent="0.3">
      <c r="A7" s="140">
        <v>3</v>
      </c>
      <c r="B7" s="29" t="str">
        <f>CONCATENATE(Tilmeld!B7," ",Tilmeld!C7," ",Tilmeld!D7)</f>
        <v xml:space="preserve">  </v>
      </c>
      <c r="C7" s="141"/>
      <c r="D7" s="27">
        <f>IF(C7&gt;0,VLOOKUP(C7,'Pris-Tur'!$B$19:$D$26,3,FALSE),)</f>
        <v>0</v>
      </c>
      <c r="E7" s="141"/>
      <c r="F7" s="27">
        <f>IF(E7&gt;0,VLOOKUP(E7,'Pris-Tur'!$B$19:$D$26,3,FALSE),)</f>
        <v>0</v>
      </c>
      <c r="G7" s="141"/>
      <c r="H7" s="27">
        <f>IF(G7&gt;0,VLOOKUP(G7,'Pris-Tur'!$B$19:$D$26,3,FALSE),)</f>
        <v>0</v>
      </c>
      <c r="I7" s="146">
        <f t="shared" si="0"/>
        <v>0</v>
      </c>
    </row>
    <row r="8" spans="1:9" x14ac:dyDescent="0.3">
      <c r="A8" s="140">
        <v>4</v>
      </c>
      <c r="B8" s="29" t="str">
        <f>CONCATENATE(Tilmeld!B8," ",Tilmeld!C8," ",Tilmeld!D8)</f>
        <v xml:space="preserve">  </v>
      </c>
      <c r="C8" s="141"/>
      <c r="D8" s="27">
        <f>IF(C8&gt;0,VLOOKUP(C8,'Pris-Tur'!$B$19:$D$26,3,FALSE),)</f>
        <v>0</v>
      </c>
      <c r="E8" s="141"/>
      <c r="F8" s="27">
        <f>IF(E8&gt;0,VLOOKUP(E8,'Pris-Tur'!$B$19:$D$26,3,FALSE),)</f>
        <v>0</v>
      </c>
      <c r="G8" s="141"/>
      <c r="H8" s="27">
        <f>IF(G8&gt;0,VLOOKUP(G8,'Pris-Tur'!$B$19:$D$26,3,FALSE),)</f>
        <v>0</v>
      </c>
      <c r="I8" s="146">
        <f t="shared" si="0"/>
        <v>0</v>
      </c>
    </row>
    <row r="9" spans="1:9" x14ac:dyDescent="0.3">
      <c r="A9" s="140">
        <v>5</v>
      </c>
      <c r="B9" s="29" t="str">
        <f>CONCATENATE(Tilmeld!B9," ",Tilmeld!C9," ",Tilmeld!D9)</f>
        <v xml:space="preserve">  </v>
      </c>
      <c r="C9" s="141"/>
      <c r="D9" s="27">
        <f>IF(C9&gt;0,VLOOKUP(C9,'Pris-Tur'!$B$19:$D$26,3,FALSE),)</f>
        <v>0</v>
      </c>
      <c r="E9" s="141"/>
      <c r="F9" s="27">
        <f>IF(E9&gt;0,VLOOKUP(E9,'Pris-Tur'!$B$19:$D$26,3,FALSE),)</f>
        <v>0</v>
      </c>
      <c r="G9" s="141"/>
      <c r="H9" s="27">
        <f>IF(G9&gt;0,VLOOKUP(G9,'Pris-Tur'!$B$19:$D$26,3,FALSE),)</f>
        <v>0</v>
      </c>
      <c r="I9" s="146">
        <f t="shared" si="0"/>
        <v>0</v>
      </c>
    </row>
    <row r="10" spans="1:9" x14ac:dyDescent="0.3">
      <c r="A10" s="140">
        <v>6</v>
      </c>
      <c r="B10" s="29" t="str">
        <f>CONCATENATE(Tilmeld!B10," ",Tilmeld!C10," ",Tilmeld!D10)</f>
        <v xml:space="preserve">  </v>
      </c>
      <c r="C10" s="141"/>
      <c r="D10" s="27">
        <f>IF(C10&gt;0,VLOOKUP(C10,'Pris-Tur'!$B$19:$D$26,3,FALSE),)</f>
        <v>0</v>
      </c>
      <c r="E10" s="141"/>
      <c r="F10" s="27">
        <f>IF(E10&gt;0,VLOOKUP(E10,'Pris-Tur'!$B$19:$D$26,3,FALSE),)</f>
        <v>0</v>
      </c>
      <c r="G10" s="141"/>
      <c r="H10" s="27">
        <f>IF(G10&gt;0,VLOOKUP(G10,'Pris-Tur'!$B$19:$D$26,3,FALSE),)</f>
        <v>0</v>
      </c>
      <c r="I10" s="146">
        <f t="shared" si="0"/>
        <v>0</v>
      </c>
    </row>
    <row r="11" spans="1:9" x14ac:dyDescent="0.3">
      <c r="A11" s="140">
        <v>7</v>
      </c>
      <c r="B11" s="29" t="str">
        <f>CONCATENATE(Tilmeld!B11," ",Tilmeld!C11," ",Tilmeld!D11)</f>
        <v xml:space="preserve">  </v>
      </c>
      <c r="C11" s="141"/>
      <c r="D11" s="27">
        <f>IF(C11&gt;0,VLOOKUP(C11,'Pris-Tur'!$B$19:$D$26,3,FALSE),)</f>
        <v>0</v>
      </c>
      <c r="E11" s="141"/>
      <c r="F11" s="27">
        <f>IF(E11&gt;0,VLOOKUP(E11,'Pris-Tur'!$B$19:$D$26,3,FALSE),)</f>
        <v>0</v>
      </c>
      <c r="G11" s="141"/>
      <c r="H11" s="27">
        <f>IF(G11&gt;0,VLOOKUP(G11,'Pris-Tur'!$B$19:$D$26,3,FALSE),)</f>
        <v>0</v>
      </c>
      <c r="I11" s="146">
        <f t="shared" si="0"/>
        <v>0</v>
      </c>
    </row>
    <row r="12" spans="1:9" x14ac:dyDescent="0.3">
      <c r="A12" s="140">
        <v>8</v>
      </c>
      <c r="B12" s="29" t="str">
        <f>CONCATENATE(Tilmeld!B12," ",Tilmeld!C12," ",Tilmeld!D12)</f>
        <v xml:space="preserve">  </v>
      </c>
      <c r="C12" s="141"/>
      <c r="D12" s="27">
        <f>IF(C12&gt;0,VLOOKUP(C12,'Pris-Tur'!$B$19:$D$26,3,FALSE),)</f>
        <v>0</v>
      </c>
      <c r="E12" s="141"/>
      <c r="F12" s="27">
        <f>IF(E12&gt;0,VLOOKUP(E12,'Pris-Tur'!$B$19:$D$26,3,FALSE),)</f>
        <v>0</v>
      </c>
      <c r="G12" s="141"/>
      <c r="H12" s="27">
        <f>IF(G12&gt;0,VLOOKUP(G12,'Pris-Tur'!$B$19:$D$26,3,FALSE),)</f>
        <v>0</v>
      </c>
      <c r="I12" s="146">
        <f t="shared" si="0"/>
        <v>0</v>
      </c>
    </row>
    <row r="13" spans="1:9" x14ac:dyDescent="0.3">
      <c r="A13" s="140">
        <v>9</v>
      </c>
      <c r="B13" s="29" t="str">
        <f>CONCATENATE(Tilmeld!B13," ",Tilmeld!C13," ",Tilmeld!D13)</f>
        <v xml:space="preserve">  </v>
      </c>
      <c r="C13" s="141"/>
      <c r="D13" s="27">
        <f>IF(C13&gt;0,VLOOKUP(C13,'Pris-Tur'!$B$19:$D$26,3,FALSE),)</f>
        <v>0</v>
      </c>
      <c r="E13" s="141"/>
      <c r="F13" s="27">
        <f>IF(E13&gt;0,VLOOKUP(E13,'Pris-Tur'!$B$19:$D$26,3,FALSE),)</f>
        <v>0</v>
      </c>
      <c r="G13" s="141"/>
      <c r="H13" s="27">
        <f>IF(G13&gt;0,VLOOKUP(G13,'Pris-Tur'!$B$19:$D$26,3,FALSE),)</f>
        <v>0</v>
      </c>
      <c r="I13" s="146">
        <f t="shared" si="0"/>
        <v>0</v>
      </c>
    </row>
    <row r="14" spans="1:9" x14ac:dyDescent="0.3">
      <c r="A14" s="140">
        <v>10</v>
      </c>
      <c r="B14" s="29" t="str">
        <f>CONCATENATE(Tilmeld!B14," ",Tilmeld!C14," ",Tilmeld!D14)</f>
        <v xml:space="preserve">  </v>
      </c>
      <c r="C14" s="141"/>
      <c r="D14" s="27">
        <f>IF(C14&gt;0,VLOOKUP(C14,'Pris-Tur'!$B$19:$D$26,3,FALSE),)</f>
        <v>0</v>
      </c>
      <c r="E14" s="141"/>
      <c r="F14" s="27">
        <f>IF(E14&gt;0,VLOOKUP(E14,'Pris-Tur'!$B$19:$D$26,3,FALSE),)</f>
        <v>0</v>
      </c>
      <c r="G14" s="141"/>
      <c r="H14" s="27">
        <f>IF(G14&gt;0,VLOOKUP(G14,'Pris-Tur'!$B$19:$D$26,3,FALSE),)</f>
        <v>0</v>
      </c>
      <c r="I14" s="146">
        <f t="shared" si="0"/>
        <v>0</v>
      </c>
    </row>
    <row r="15" spans="1:9" x14ac:dyDescent="0.3">
      <c r="A15" s="140">
        <v>11</v>
      </c>
      <c r="B15" s="29" t="str">
        <f>CONCATENATE(Tilmeld!B15," ",Tilmeld!C15," ",Tilmeld!D15)</f>
        <v xml:space="preserve">  </v>
      </c>
      <c r="C15" s="141"/>
      <c r="D15" s="27">
        <f>IF(C15&gt;0,VLOOKUP(C15,'Pris-Tur'!$B$19:$D$26,3,FALSE),)</f>
        <v>0</v>
      </c>
      <c r="E15" s="141"/>
      <c r="F15" s="27">
        <f>IF(E15&gt;0,VLOOKUP(E15,'Pris-Tur'!$B$19:$D$26,3,FALSE),)</f>
        <v>0</v>
      </c>
      <c r="G15" s="141"/>
      <c r="H15" s="27">
        <f>IF(G15&gt;0,VLOOKUP(G15,'Pris-Tur'!$B$19:$D$26,3,FALSE),)</f>
        <v>0</v>
      </c>
      <c r="I15" s="146">
        <f t="shared" si="0"/>
        <v>0</v>
      </c>
    </row>
    <row r="16" spans="1:9" x14ac:dyDescent="0.3">
      <c r="A16" s="140">
        <v>12</v>
      </c>
      <c r="B16" s="29" t="str">
        <f>CONCATENATE(Tilmeld!B16," ",Tilmeld!C16," ",Tilmeld!D16)</f>
        <v xml:space="preserve">  </v>
      </c>
      <c r="C16" s="141"/>
      <c r="D16" s="27">
        <f>IF(C16&gt;0,VLOOKUP(C16,'Pris-Tur'!$B$19:$D$26,3,FALSE),)</f>
        <v>0</v>
      </c>
      <c r="E16" s="141"/>
      <c r="F16" s="27">
        <f>IF(E16&gt;0,VLOOKUP(E16,'Pris-Tur'!$B$19:$D$26,3,FALSE),)</f>
        <v>0</v>
      </c>
      <c r="G16" s="141"/>
      <c r="H16" s="27">
        <f>IF(G16&gt;0,VLOOKUP(G16,'Pris-Tur'!$B$19:$D$26,3,FALSE),)</f>
        <v>0</v>
      </c>
      <c r="I16" s="146">
        <f t="shared" si="0"/>
        <v>0</v>
      </c>
    </row>
    <row r="17" spans="1:9" x14ac:dyDescent="0.3">
      <c r="A17" s="140">
        <v>13</v>
      </c>
      <c r="B17" s="29" t="str">
        <f>CONCATENATE(Tilmeld!B17," ",Tilmeld!C17," ",Tilmeld!D17)</f>
        <v xml:space="preserve">  </v>
      </c>
      <c r="C17" s="141"/>
      <c r="D17" s="27">
        <f>IF(C17&gt;0,VLOOKUP(C17,'Pris-Tur'!$B$19:$D$26,3,FALSE),)</f>
        <v>0</v>
      </c>
      <c r="E17" s="141"/>
      <c r="F17" s="27">
        <f>IF(E17&gt;0,VLOOKUP(E17,'Pris-Tur'!$B$19:$D$26,3,FALSE),)</f>
        <v>0</v>
      </c>
      <c r="G17" s="141"/>
      <c r="H17" s="27">
        <f>IF(G17&gt;0,VLOOKUP(G17,'Pris-Tur'!$B$19:$D$26,3,FALSE),)</f>
        <v>0</v>
      </c>
      <c r="I17" s="146">
        <f t="shared" si="0"/>
        <v>0</v>
      </c>
    </row>
    <row r="18" spans="1:9" x14ac:dyDescent="0.3">
      <c r="A18" s="140">
        <v>14</v>
      </c>
      <c r="B18" s="29" t="str">
        <f>CONCATENATE(Tilmeld!B18," ",Tilmeld!C18," ",Tilmeld!D18)</f>
        <v xml:space="preserve">  </v>
      </c>
      <c r="C18" s="141"/>
      <c r="D18" s="27">
        <f>IF(C18&gt;0,VLOOKUP(C18,'Pris-Tur'!$B$19:$D$26,3,FALSE),)</f>
        <v>0</v>
      </c>
      <c r="E18" s="141"/>
      <c r="F18" s="27">
        <f>IF(E18&gt;0,VLOOKUP(E18,'Pris-Tur'!$B$19:$D$26,3,FALSE),)</f>
        <v>0</v>
      </c>
      <c r="G18" s="141"/>
      <c r="H18" s="27">
        <f>IF(G18&gt;0,VLOOKUP(G18,'Pris-Tur'!$B$19:$D$26,3,FALSE),)</f>
        <v>0</v>
      </c>
      <c r="I18" s="146">
        <f t="shared" si="0"/>
        <v>0</v>
      </c>
    </row>
    <row r="19" spans="1:9" x14ac:dyDescent="0.3">
      <c r="A19" s="140">
        <v>15</v>
      </c>
      <c r="B19" s="29" t="str">
        <f>CONCATENATE(Tilmeld!B19," ",Tilmeld!C19," ",Tilmeld!D19)</f>
        <v xml:space="preserve">  </v>
      </c>
      <c r="C19" s="141"/>
      <c r="D19" s="27">
        <f>IF(C19&gt;0,VLOOKUP(C19,'Pris-Tur'!$B$19:$D$26,3,FALSE),)</f>
        <v>0</v>
      </c>
      <c r="E19" s="141"/>
      <c r="F19" s="27">
        <f>IF(E19&gt;0,VLOOKUP(E19,'Pris-Tur'!$B$19:$D$26,3,FALSE),)</f>
        <v>0</v>
      </c>
      <c r="G19" s="141"/>
      <c r="H19" s="27">
        <f>IF(G19&gt;0,VLOOKUP(G19,'Pris-Tur'!$B$19:$D$26,3,FALSE),)</f>
        <v>0</v>
      </c>
      <c r="I19" s="146">
        <f t="shared" si="0"/>
        <v>0</v>
      </c>
    </row>
    <row r="20" spans="1:9" x14ac:dyDescent="0.3">
      <c r="A20" s="140">
        <v>16</v>
      </c>
      <c r="B20" s="29" t="str">
        <f>CONCATENATE(Tilmeld!B20," ",Tilmeld!C20," ",Tilmeld!D20)</f>
        <v xml:space="preserve">  </v>
      </c>
      <c r="C20" s="141"/>
      <c r="D20" s="27">
        <f>IF(C20&gt;0,VLOOKUP(C20,'Pris-Tur'!$B$19:$D$26,3,FALSE),)</f>
        <v>0</v>
      </c>
      <c r="E20" s="141"/>
      <c r="F20" s="27">
        <f>IF(E20&gt;0,VLOOKUP(E20,'Pris-Tur'!$B$19:$D$26,3,FALSE),)</f>
        <v>0</v>
      </c>
      <c r="G20" s="141"/>
      <c r="H20" s="27">
        <f>IF(G20&gt;0,VLOOKUP(G20,'Pris-Tur'!$B$19:$D$26,3,FALSE),)</f>
        <v>0</v>
      </c>
      <c r="I20" s="146">
        <f t="shared" si="0"/>
        <v>0</v>
      </c>
    </row>
    <row r="21" spans="1:9" x14ac:dyDescent="0.3">
      <c r="A21" s="140">
        <v>17</v>
      </c>
      <c r="B21" s="29" t="str">
        <f>CONCATENATE(Tilmeld!B21," ",Tilmeld!C21," ",Tilmeld!D21)</f>
        <v xml:space="preserve">  </v>
      </c>
      <c r="C21" s="141"/>
      <c r="D21" s="27">
        <f>IF(C21&gt;0,VLOOKUP(C21,'Pris-Tur'!$B$19:$D$26,3,FALSE),)</f>
        <v>0</v>
      </c>
      <c r="E21" s="141"/>
      <c r="F21" s="27">
        <f>IF(E21&gt;0,VLOOKUP(E21,'Pris-Tur'!$B$19:$D$26,3,FALSE),)</f>
        <v>0</v>
      </c>
      <c r="G21" s="141"/>
      <c r="H21" s="27">
        <f>IF(G21&gt;0,VLOOKUP(G21,'Pris-Tur'!$B$19:$D$26,3,FALSE),)</f>
        <v>0</v>
      </c>
      <c r="I21" s="146">
        <f t="shared" si="0"/>
        <v>0</v>
      </c>
    </row>
    <row r="22" spans="1:9" x14ac:dyDescent="0.3">
      <c r="A22" s="140">
        <v>18</v>
      </c>
      <c r="B22" s="29" t="str">
        <f>CONCATENATE(Tilmeld!B22," ",Tilmeld!C22," ",Tilmeld!D22)</f>
        <v xml:space="preserve">  </v>
      </c>
      <c r="C22" s="141"/>
      <c r="D22" s="27">
        <f>IF(C22&gt;0,VLOOKUP(C22,'Pris-Tur'!$B$19:$D$26,3,FALSE),)</f>
        <v>0</v>
      </c>
      <c r="E22" s="141"/>
      <c r="F22" s="27">
        <f>IF(E22&gt;0,VLOOKUP(E22,'Pris-Tur'!$B$19:$D$26,3,FALSE),)</f>
        <v>0</v>
      </c>
      <c r="G22" s="141"/>
      <c r="H22" s="27">
        <f>IF(G22&gt;0,VLOOKUP(G22,'Pris-Tur'!$B$19:$D$26,3,FALSE),)</f>
        <v>0</v>
      </c>
      <c r="I22" s="146">
        <f t="shared" si="0"/>
        <v>0</v>
      </c>
    </row>
    <row r="23" spans="1:9" x14ac:dyDescent="0.3">
      <c r="A23" s="140">
        <v>19</v>
      </c>
      <c r="B23" s="29" t="str">
        <f>CONCATENATE(Tilmeld!B23," ",Tilmeld!C23," ",Tilmeld!D23)</f>
        <v xml:space="preserve">  </v>
      </c>
      <c r="C23" s="141"/>
      <c r="D23" s="27">
        <f>IF(C23&gt;0,VLOOKUP(C23,'Pris-Tur'!$B$19:$D$26,3,FALSE),)</f>
        <v>0</v>
      </c>
      <c r="E23" s="141"/>
      <c r="F23" s="27">
        <f>IF(E23&gt;0,VLOOKUP(E23,'Pris-Tur'!$B$19:$D$26,3,FALSE),)</f>
        <v>0</v>
      </c>
      <c r="G23" s="141"/>
      <c r="H23" s="27">
        <f>IF(G23&gt;0,VLOOKUP(G23,'Pris-Tur'!$B$19:$D$26,3,FALSE),)</f>
        <v>0</v>
      </c>
      <c r="I23" s="146">
        <f t="shared" ref="I23:I27" si="1">D23+F23+H23</f>
        <v>0</v>
      </c>
    </row>
    <row r="24" spans="1:9" x14ac:dyDescent="0.3">
      <c r="A24" s="140">
        <v>20</v>
      </c>
      <c r="B24" s="29" t="str">
        <f>CONCATENATE(Tilmeld!B24," ",Tilmeld!C24," ",Tilmeld!D24)</f>
        <v xml:space="preserve">  </v>
      </c>
      <c r="C24" s="141"/>
      <c r="D24" s="27">
        <f>IF(C24&gt;0,VLOOKUP(C24,'Pris-Tur'!$B$19:$D$26,3,FALSE),)</f>
        <v>0</v>
      </c>
      <c r="E24" s="141"/>
      <c r="F24" s="27">
        <f>IF(E24&gt;0,VLOOKUP(E24,'Pris-Tur'!$B$19:$D$26,3,FALSE),)</f>
        <v>0</v>
      </c>
      <c r="G24" s="141"/>
      <c r="H24" s="27">
        <f>IF(G24&gt;0,VLOOKUP(G24,'Pris-Tur'!$B$19:$D$26,3,FALSE),)</f>
        <v>0</v>
      </c>
      <c r="I24" s="146">
        <f t="shared" si="1"/>
        <v>0</v>
      </c>
    </row>
    <row r="25" spans="1:9" x14ac:dyDescent="0.3">
      <c r="A25" s="140">
        <v>21</v>
      </c>
      <c r="B25" s="29" t="str">
        <f>CONCATENATE(Tilmeld!B25," ",Tilmeld!C25," ",Tilmeld!D25)</f>
        <v xml:space="preserve">  </v>
      </c>
      <c r="C25" s="141"/>
      <c r="D25" s="27">
        <f>IF(C25&gt;0,VLOOKUP(C25,'Pris-Tur'!$B$19:$D$26,3,FALSE),)</f>
        <v>0</v>
      </c>
      <c r="E25" s="141"/>
      <c r="F25" s="27">
        <f>IF(E25&gt;0,VLOOKUP(E25,'Pris-Tur'!$B$19:$D$26,3,FALSE),)</f>
        <v>0</v>
      </c>
      <c r="G25" s="141"/>
      <c r="H25" s="27">
        <f>IF(G25&gt;0,VLOOKUP(G25,'Pris-Tur'!$B$19:$D$26,3,FALSE),)</f>
        <v>0</v>
      </c>
      <c r="I25" s="146">
        <f t="shared" si="1"/>
        <v>0</v>
      </c>
    </row>
    <row r="26" spans="1:9" x14ac:dyDescent="0.3">
      <c r="A26" s="140">
        <v>22</v>
      </c>
      <c r="B26" s="29" t="str">
        <f>CONCATENATE(Tilmeld!B26," ",Tilmeld!C26," ",Tilmeld!D26)</f>
        <v xml:space="preserve">  </v>
      </c>
      <c r="C26" s="141"/>
      <c r="D26" s="27">
        <f>IF(C26&gt;0,VLOOKUP(C26,'Pris-Tur'!$B$19:$D$26,3,FALSE),)</f>
        <v>0</v>
      </c>
      <c r="E26" s="141"/>
      <c r="F26" s="27">
        <f>IF(E26&gt;0,VLOOKUP(E26,'Pris-Tur'!$B$19:$D$26,3,FALSE),)</f>
        <v>0</v>
      </c>
      <c r="G26" s="141"/>
      <c r="H26" s="27">
        <f>IF(G26&gt;0,VLOOKUP(G26,'Pris-Tur'!$B$19:$D$26,3,FALSE),)</f>
        <v>0</v>
      </c>
      <c r="I26" s="146">
        <f t="shared" si="1"/>
        <v>0</v>
      </c>
    </row>
    <row r="27" spans="1:9" x14ac:dyDescent="0.3">
      <c r="A27" s="140">
        <v>23</v>
      </c>
      <c r="B27" s="29" t="str">
        <f>CONCATENATE(Tilmeld!B27," ",Tilmeld!C27," ",Tilmeld!D27)</f>
        <v xml:space="preserve">  </v>
      </c>
      <c r="C27" s="141"/>
      <c r="D27" s="27">
        <f>IF(C27&gt;0,VLOOKUP(C27,'Pris-Tur'!$B$19:$D$26,3,FALSE),)</f>
        <v>0</v>
      </c>
      <c r="E27" s="141"/>
      <c r="F27" s="27">
        <f>IF(E27&gt;0,VLOOKUP(E27,'Pris-Tur'!$B$19:$D$26,3,FALSE),)</f>
        <v>0</v>
      </c>
      <c r="G27" s="141"/>
      <c r="H27" s="27">
        <f>IF(G27&gt;0,VLOOKUP(G27,'Pris-Tur'!$B$19:$D$26,3,FALSE),)</f>
        <v>0</v>
      </c>
      <c r="I27" s="146">
        <f t="shared" si="1"/>
        <v>0</v>
      </c>
    </row>
    <row r="28" spans="1:9" x14ac:dyDescent="0.3">
      <c r="A28" s="140">
        <v>24</v>
      </c>
      <c r="B28" s="29" t="str">
        <f>CONCATENATE(Tilmeld!B28," ",Tilmeld!C28," ",Tilmeld!D28)</f>
        <v xml:space="preserve">  </v>
      </c>
      <c r="C28" s="141"/>
      <c r="D28" s="27">
        <f>IF(C28&gt;0,VLOOKUP(C28,'Pris-Tur'!$B$19:$D$26,3,FALSE),)</f>
        <v>0</v>
      </c>
      <c r="E28" s="141"/>
      <c r="F28" s="27">
        <f>IF(E28&gt;0,VLOOKUP(E28,'Pris-Tur'!$B$19:$D$26,3,FALSE),)</f>
        <v>0</v>
      </c>
      <c r="G28" s="141"/>
      <c r="H28" s="27">
        <f>IF(G28&gt;0,VLOOKUP(G28,'Pris-Tur'!$B$19:$D$26,3,FALSE),)</f>
        <v>0</v>
      </c>
      <c r="I28" s="146">
        <f t="shared" si="0"/>
        <v>0</v>
      </c>
    </row>
    <row r="29" spans="1:9" x14ac:dyDescent="0.3">
      <c r="A29" s="140">
        <v>25</v>
      </c>
      <c r="B29" s="29" t="str">
        <f>CONCATENATE(Tilmeld!B29," ",Tilmeld!C29," ",Tilmeld!D29)</f>
        <v xml:space="preserve">  </v>
      </c>
      <c r="C29" s="141"/>
      <c r="D29" s="27">
        <f>IF(C29&gt;0,VLOOKUP(C29,'Pris-Tur'!$B$19:$D$26,3,FALSE),)</f>
        <v>0</v>
      </c>
      <c r="E29" s="141"/>
      <c r="F29" s="27">
        <f>IF(E29&gt;0,VLOOKUP(E29,'Pris-Tur'!$B$19:$D$26,3,FALSE),)</f>
        <v>0</v>
      </c>
      <c r="G29" s="141"/>
      <c r="H29" s="27">
        <f>IF(G29&gt;0,VLOOKUP(G29,'Pris-Tur'!$B$19:$D$26,3,FALSE),)</f>
        <v>0</v>
      </c>
      <c r="I29" s="146">
        <f t="shared" si="0"/>
        <v>0</v>
      </c>
    </row>
    <row r="30" spans="1:9" x14ac:dyDescent="0.3">
      <c r="A30" s="142"/>
      <c r="B30" s="143" t="s">
        <v>18</v>
      </c>
      <c r="C30" s="144"/>
      <c r="D30" s="134">
        <f>SUM(D5:D29)</f>
        <v>0</v>
      </c>
      <c r="E30" s="134"/>
      <c r="F30" s="134">
        <f>SUM(F5:F29)</f>
        <v>0</v>
      </c>
      <c r="G30" s="134"/>
      <c r="H30" s="134">
        <f>SUM(H5:H29)</f>
        <v>0</v>
      </c>
      <c r="I30" s="134">
        <f>SUM(I5:I29)</f>
        <v>0</v>
      </c>
    </row>
  </sheetData>
  <pageMargins left="0.23622047244094491" right="0.23622047244094491" top="0.74803149606299213" bottom="0.74803149606299213" header="0.31496062992125984" footer="0.31496062992125984"/>
  <pageSetup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F93768-43D2-46E8-9FBC-C9276A8CDA29}">
  <sheetPr>
    <tabColor rgb="FFFFFF00"/>
  </sheetPr>
  <dimension ref="A1:R34"/>
  <sheetViews>
    <sheetView showGridLines="0" showZeros="0" zoomScale="110" zoomScaleNormal="110" workbookViewId="0">
      <selection activeCell="Q22" sqref="Q22"/>
    </sheetView>
  </sheetViews>
  <sheetFormatPr defaultColWidth="9.1796875" defaultRowHeight="13" x14ac:dyDescent="0.3"/>
  <cols>
    <col min="1" max="1" width="3.7265625" style="7" customWidth="1"/>
    <col min="2" max="2" width="21" style="7" customWidth="1"/>
    <col min="3" max="8" width="8.36328125" style="7" customWidth="1"/>
    <col min="9" max="9" width="9.7265625" style="7" customWidth="1"/>
    <col min="10" max="10" width="8.36328125" style="10" customWidth="1"/>
    <col min="11" max="11" width="9.26953125" style="31" customWidth="1"/>
    <col min="12" max="12" width="2.54296875" style="7" customWidth="1"/>
    <col min="13" max="13" width="2.81640625" style="7" customWidth="1"/>
    <col min="14" max="17" width="9.1796875" style="7"/>
    <col min="18" max="18" width="12.6328125" style="7" bestFit="1" customWidth="1"/>
    <col min="19" max="16384" width="9.1796875" style="7"/>
  </cols>
  <sheetData>
    <row r="1" spans="1:15" ht="20" x14ac:dyDescent="0.4">
      <c r="A1" s="257" t="s">
        <v>30</v>
      </c>
      <c r="C1" s="268" t="s">
        <v>188</v>
      </c>
      <c r="K1" s="256"/>
    </row>
    <row r="2" spans="1:15" ht="20" x14ac:dyDescent="0.4">
      <c r="A2" s="257"/>
      <c r="K2" s="256"/>
    </row>
    <row r="3" spans="1:15" ht="22.5" customHeight="1" x14ac:dyDescent="0.5">
      <c r="A3" s="39"/>
      <c r="B3" s="41"/>
      <c r="J3" s="7"/>
      <c r="K3" s="152" t="s">
        <v>192</v>
      </c>
    </row>
    <row r="4" spans="1:15" x14ac:dyDescent="0.3">
      <c r="A4" s="45" t="s">
        <v>20</v>
      </c>
      <c r="B4" s="97" t="s">
        <v>28</v>
      </c>
      <c r="C4" s="45" t="s">
        <v>84</v>
      </c>
      <c r="D4" s="45" t="s">
        <v>94</v>
      </c>
      <c r="E4" s="45" t="s">
        <v>9</v>
      </c>
      <c r="F4" s="98" t="s">
        <v>190</v>
      </c>
      <c r="G4" s="45" t="s">
        <v>191</v>
      </c>
      <c r="H4" s="99" t="s">
        <v>8</v>
      </c>
      <c r="I4" s="99" t="s">
        <v>105</v>
      </c>
      <c r="J4" s="45" t="s">
        <v>166</v>
      </c>
      <c r="K4" s="45" t="s">
        <v>155</v>
      </c>
    </row>
    <row r="5" spans="1:15" x14ac:dyDescent="0.3">
      <c r="A5" s="18">
        <v>1</v>
      </c>
      <c r="B5" s="29" t="str">
        <f>CONCATENATE(Tilmeld!B5," ",Tilmeld!C5," ",Tilmeld!D5)</f>
        <v xml:space="preserve">  </v>
      </c>
      <c r="C5" s="24">
        <f>Tilmeld!P5</f>
        <v>0</v>
      </c>
      <c r="D5" s="24">
        <f>'T-shirt'!J5</f>
        <v>0</v>
      </c>
      <c r="E5" s="24">
        <f>Skole!L5</f>
        <v>0</v>
      </c>
      <c r="F5" s="24">
        <f>Skole!P5</f>
        <v>0</v>
      </c>
      <c r="G5" s="24">
        <f>Mad!U5</f>
        <v>0</v>
      </c>
      <c r="H5" s="24">
        <f>Afslutn!D5</f>
        <v>0</v>
      </c>
      <c r="I5" s="46">
        <f>SUM(C5:H5)</f>
        <v>0</v>
      </c>
      <c r="J5" s="272">
        <f>Dagsture!I5</f>
        <v>0</v>
      </c>
      <c r="K5" s="271">
        <f>I5+J5</f>
        <v>0</v>
      </c>
    </row>
    <row r="6" spans="1:15" x14ac:dyDescent="0.3">
      <c r="A6" s="18">
        <v>2</v>
      </c>
      <c r="B6" s="29" t="str">
        <f>CONCATENATE(Tilmeld!B6," ",Tilmeld!C6," ",Tilmeld!D6)</f>
        <v xml:space="preserve">  </v>
      </c>
      <c r="C6" s="24">
        <f>Tilmeld!P6</f>
        <v>0</v>
      </c>
      <c r="D6" s="24">
        <f>'T-shirt'!J6</f>
        <v>0</v>
      </c>
      <c r="E6" s="24">
        <f>Skole!L6</f>
        <v>0</v>
      </c>
      <c r="F6" s="24">
        <f>Skole!P6</f>
        <v>0</v>
      </c>
      <c r="G6" s="24">
        <f>Mad!U6</f>
        <v>0</v>
      </c>
      <c r="H6" s="24">
        <f>Afslutn!D6</f>
        <v>0</v>
      </c>
      <c r="I6" s="46">
        <f t="shared" ref="I6:I29" si="0">SUM(C6:H6)</f>
        <v>0</v>
      </c>
      <c r="J6" s="272">
        <f>Dagsture!I6</f>
        <v>0</v>
      </c>
      <c r="K6" s="271">
        <f t="shared" ref="K6:K29" si="1">I6+J6</f>
        <v>0</v>
      </c>
    </row>
    <row r="7" spans="1:15" x14ac:dyDescent="0.3">
      <c r="A7" s="18">
        <v>3</v>
      </c>
      <c r="B7" s="29" t="str">
        <f>CONCATENATE(Tilmeld!B7," ",Tilmeld!C7," ",Tilmeld!D7)</f>
        <v xml:space="preserve">  </v>
      </c>
      <c r="C7" s="24">
        <f>Tilmeld!P7</f>
        <v>0</v>
      </c>
      <c r="D7" s="24">
        <f>'T-shirt'!J7</f>
        <v>0</v>
      </c>
      <c r="E7" s="24">
        <f>Skole!L7</f>
        <v>0</v>
      </c>
      <c r="F7" s="24">
        <f>Skole!P7</f>
        <v>0</v>
      </c>
      <c r="G7" s="24">
        <f>Mad!U7</f>
        <v>0</v>
      </c>
      <c r="H7" s="24">
        <f>Afslutn!D7</f>
        <v>0</v>
      </c>
      <c r="I7" s="46">
        <f t="shared" si="0"/>
        <v>0</v>
      </c>
      <c r="J7" s="272">
        <f>Dagsture!I7</f>
        <v>0</v>
      </c>
      <c r="K7" s="271">
        <f t="shared" si="1"/>
        <v>0</v>
      </c>
    </row>
    <row r="8" spans="1:15" x14ac:dyDescent="0.3">
      <c r="A8" s="18">
        <v>4</v>
      </c>
      <c r="B8" s="29" t="str">
        <f>CONCATENATE(Tilmeld!B8," ",Tilmeld!C8," ",Tilmeld!D8)</f>
        <v xml:space="preserve">  </v>
      </c>
      <c r="C8" s="24">
        <f>Tilmeld!P8</f>
        <v>0</v>
      </c>
      <c r="D8" s="24">
        <f>'T-shirt'!J8</f>
        <v>0</v>
      </c>
      <c r="E8" s="24">
        <f>Skole!L8</f>
        <v>0</v>
      </c>
      <c r="F8" s="24">
        <f>Skole!P8</f>
        <v>0</v>
      </c>
      <c r="G8" s="24">
        <f>Mad!U8</f>
        <v>0</v>
      </c>
      <c r="H8" s="24">
        <f>Afslutn!D8</f>
        <v>0</v>
      </c>
      <c r="I8" s="46">
        <f t="shared" si="0"/>
        <v>0</v>
      </c>
      <c r="J8" s="272">
        <f>Dagsture!I8</f>
        <v>0</v>
      </c>
      <c r="K8" s="271">
        <f t="shared" si="1"/>
        <v>0</v>
      </c>
    </row>
    <row r="9" spans="1:15" x14ac:dyDescent="0.3">
      <c r="A9" s="18">
        <v>5</v>
      </c>
      <c r="B9" s="29" t="str">
        <f>CONCATENATE(Tilmeld!B9," ",Tilmeld!C9," ",Tilmeld!D9)</f>
        <v xml:space="preserve">  </v>
      </c>
      <c r="C9" s="24">
        <f>Tilmeld!P9</f>
        <v>0</v>
      </c>
      <c r="D9" s="24">
        <f>'T-shirt'!J9</f>
        <v>0</v>
      </c>
      <c r="E9" s="24">
        <f>Skole!L9</f>
        <v>0</v>
      </c>
      <c r="F9" s="24">
        <f>Skole!P9</f>
        <v>0</v>
      </c>
      <c r="G9" s="24">
        <f>Mad!U9</f>
        <v>0</v>
      </c>
      <c r="H9" s="24">
        <f>Afslutn!D9</f>
        <v>0</v>
      </c>
      <c r="I9" s="46">
        <f t="shared" si="0"/>
        <v>0</v>
      </c>
      <c r="J9" s="272">
        <f>Dagsture!I9</f>
        <v>0</v>
      </c>
      <c r="K9" s="271">
        <f t="shared" si="1"/>
        <v>0</v>
      </c>
    </row>
    <row r="10" spans="1:15" x14ac:dyDescent="0.3">
      <c r="A10" s="18">
        <v>6</v>
      </c>
      <c r="B10" s="29" t="str">
        <f>CONCATENATE(Tilmeld!B10," ",Tilmeld!C10," ",Tilmeld!D10)</f>
        <v xml:space="preserve">  </v>
      </c>
      <c r="C10" s="24">
        <f>Tilmeld!P10</f>
        <v>0</v>
      </c>
      <c r="D10" s="24">
        <f>'T-shirt'!J10</f>
        <v>0</v>
      </c>
      <c r="E10" s="24">
        <f>Skole!L10</f>
        <v>0</v>
      </c>
      <c r="F10" s="24">
        <f>Skole!P10</f>
        <v>0</v>
      </c>
      <c r="G10" s="24">
        <f>Mad!U10</f>
        <v>0</v>
      </c>
      <c r="H10" s="24">
        <f>Afslutn!D10</f>
        <v>0</v>
      </c>
      <c r="I10" s="46">
        <f t="shared" si="0"/>
        <v>0</v>
      </c>
      <c r="J10" s="272">
        <f>Dagsture!I10</f>
        <v>0</v>
      </c>
      <c r="K10" s="271">
        <f t="shared" si="1"/>
        <v>0</v>
      </c>
    </row>
    <row r="11" spans="1:15" x14ac:dyDescent="0.3">
      <c r="A11" s="18">
        <v>7</v>
      </c>
      <c r="B11" s="29" t="str">
        <f>CONCATENATE(Tilmeld!B11," ",Tilmeld!C11," ",Tilmeld!D11)</f>
        <v xml:space="preserve">  </v>
      </c>
      <c r="C11" s="24">
        <f>Tilmeld!P11</f>
        <v>0</v>
      </c>
      <c r="D11" s="24">
        <f>'T-shirt'!J11</f>
        <v>0</v>
      </c>
      <c r="E11" s="24">
        <f>Skole!L11</f>
        <v>0</v>
      </c>
      <c r="F11" s="24">
        <f>Skole!P11</f>
        <v>0</v>
      </c>
      <c r="G11" s="24">
        <f>Mad!U11</f>
        <v>0</v>
      </c>
      <c r="H11" s="24">
        <f>Afslutn!D11</f>
        <v>0</v>
      </c>
      <c r="I11" s="46">
        <f t="shared" si="0"/>
        <v>0</v>
      </c>
      <c r="J11" s="272">
        <f>Dagsture!I11</f>
        <v>0</v>
      </c>
      <c r="K11" s="271">
        <f t="shared" si="1"/>
        <v>0</v>
      </c>
    </row>
    <row r="12" spans="1:15" x14ac:dyDescent="0.3">
      <c r="A12" s="18">
        <v>8</v>
      </c>
      <c r="B12" s="29" t="str">
        <f>CONCATENATE(Tilmeld!B12," ",Tilmeld!C12," ",Tilmeld!D12)</f>
        <v xml:space="preserve">  </v>
      </c>
      <c r="C12" s="24">
        <f>Tilmeld!P12</f>
        <v>0</v>
      </c>
      <c r="D12" s="24">
        <f>'T-shirt'!J12</f>
        <v>0</v>
      </c>
      <c r="E12" s="24">
        <f>Skole!L12</f>
        <v>0</v>
      </c>
      <c r="F12" s="24">
        <f>Skole!P12</f>
        <v>0</v>
      </c>
      <c r="G12" s="24">
        <f>Mad!U12</f>
        <v>0</v>
      </c>
      <c r="H12" s="24">
        <f>Afslutn!D12</f>
        <v>0</v>
      </c>
      <c r="I12" s="46">
        <f t="shared" si="0"/>
        <v>0</v>
      </c>
      <c r="J12" s="272">
        <f>Dagsture!I12</f>
        <v>0</v>
      </c>
      <c r="K12" s="271">
        <f t="shared" si="1"/>
        <v>0</v>
      </c>
    </row>
    <row r="13" spans="1:15" x14ac:dyDescent="0.3">
      <c r="A13" s="18">
        <v>9</v>
      </c>
      <c r="B13" s="29" t="str">
        <f>CONCATENATE(Tilmeld!B13," ",Tilmeld!C13," ",Tilmeld!D13)</f>
        <v xml:space="preserve">  </v>
      </c>
      <c r="C13" s="24">
        <f>Tilmeld!P13</f>
        <v>0</v>
      </c>
      <c r="D13" s="24">
        <f>'T-shirt'!J13</f>
        <v>0</v>
      </c>
      <c r="E13" s="24">
        <f>Skole!L13</f>
        <v>0</v>
      </c>
      <c r="F13" s="24">
        <f>Skole!P13</f>
        <v>0</v>
      </c>
      <c r="G13" s="24">
        <f>Mad!U13</f>
        <v>0</v>
      </c>
      <c r="H13" s="24">
        <f>Afslutn!D13</f>
        <v>0</v>
      </c>
      <c r="I13" s="46">
        <f t="shared" si="0"/>
        <v>0</v>
      </c>
      <c r="J13" s="272">
        <f>Dagsture!I13</f>
        <v>0</v>
      </c>
      <c r="K13" s="271">
        <f t="shared" si="1"/>
        <v>0</v>
      </c>
      <c r="O13" s="7" t="s">
        <v>35</v>
      </c>
    </row>
    <row r="14" spans="1:15" x14ac:dyDescent="0.3">
      <c r="A14" s="18">
        <v>10</v>
      </c>
      <c r="B14" s="29" t="str">
        <f>CONCATENATE(Tilmeld!B14," ",Tilmeld!C14," ",Tilmeld!D14)</f>
        <v xml:space="preserve">  </v>
      </c>
      <c r="C14" s="24">
        <f>Tilmeld!P14</f>
        <v>0</v>
      </c>
      <c r="D14" s="24">
        <f>'T-shirt'!J14</f>
        <v>0</v>
      </c>
      <c r="E14" s="24">
        <f>Skole!L14</f>
        <v>0</v>
      </c>
      <c r="F14" s="24">
        <f>Skole!P14</f>
        <v>0</v>
      </c>
      <c r="G14" s="24">
        <f>Mad!U14</f>
        <v>0</v>
      </c>
      <c r="H14" s="24">
        <f>Afslutn!D14</f>
        <v>0</v>
      </c>
      <c r="I14" s="46">
        <f t="shared" si="0"/>
        <v>0</v>
      </c>
      <c r="J14" s="272">
        <f>Dagsture!I14</f>
        <v>0</v>
      </c>
      <c r="K14" s="271">
        <f t="shared" si="1"/>
        <v>0</v>
      </c>
    </row>
    <row r="15" spans="1:15" x14ac:dyDescent="0.3">
      <c r="A15" s="18">
        <v>11</v>
      </c>
      <c r="B15" s="29" t="str">
        <f>CONCATENATE(Tilmeld!B15," ",Tilmeld!C15," ",Tilmeld!D15)</f>
        <v xml:space="preserve">  </v>
      </c>
      <c r="C15" s="24">
        <f>Tilmeld!P15</f>
        <v>0</v>
      </c>
      <c r="D15" s="24">
        <f>'T-shirt'!J15</f>
        <v>0</v>
      </c>
      <c r="E15" s="24">
        <f>Skole!L15</f>
        <v>0</v>
      </c>
      <c r="F15" s="24">
        <f>Skole!P15</f>
        <v>0</v>
      </c>
      <c r="G15" s="24">
        <f>Mad!U15</f>
        <v>0</v>
      </c>
      <c r="H15" s="24">
        <f>Afslutn!D15</f>
        <v>0</v>
      </c>
      <c r="I15" s="46">
        <f t="shared" si="0"/>
        <v>0</v>
      </c>
      <c r="J15" s="272">
        <f>Dagsture!I15</f>
        <v>0</v>
      </c>
      <c r="K15" s="271">
        <f t="shared" si="1"/>
        <v>0</v>
      </c>
    </row>
    <row r="16" spans="1:15" x14ac:dyDescent="0.3">
      <c r="A16" s="18">
        <v>12</v>
      </c>
      <c r="B16" s="29" t="str">
        <f>CONCATENATE(Tilmeld!B16," ",Tilmeld!C16," ",Tilmeld!D16)</f>
        <v xml:space="preserve">  </v>
      </c>
      <c r="C16" s="24">
        <f>Tilmeld!P16</f>
        <v>0</v>
      </c>
      <c r="D16" s="24">
        <f>'T-shirt'!J16</f>
        <v>0</v>
      </c>
      <c r="E16" s="24">
        <f>Skole!L16</f>
        <v>0</v>
      </c>
      <c r="F16" s="24">
        <f>Skole!P16</f>
        <v>0</v>
      </c>
      <c r="G16" s="24">
        <f>Mad!U16</f>
        <v>0</v>
      </c>
      <c r="H16" s="24">
        <f>Afslutn!D16</f>
        <v>0</v>
      </c>
      <c r="I16" s="46">
        <f t="shared" si="0"/>
        <v>0</v>
      </c>
      <c r="J16" s="272">
        <f>Dagsture!I16</f>
        <v>0</v>
      </c>
      <c r="K16" s="271">
        <f t="shared" si="1"/>
        <v>0</v>
      </c>
    </row>
    <row r="17" spans="1:18" x14ac:dyDescent="0.3">
      <c r="A17" s="18">
        <v>13</v>
      </c>
      <c r="B17" s="29" t="str">
        <f>CONCATENATE(Tilmeld!B17," ",Tilmeld!C17," ",Tilmeld!D17)</f>
        <v xml:space="preserve">  </v>
      </c>
      <c r="C17" s="24">
        <f>Tilmeld!P17</f>
        <v>0</v>
      </c>
      <c r="D17" s="24">
        <f>'T-shirt'!J17</f>
        <v>0</v>
      </c>
      <c r="E17" s="24">
        <f>Skole!L17</f>
        <v>0</v>
      </c>
      <c r="F17" s="24">
        <f>Skole!P17</f>
        <v>0</v>
      </c>
      <c r="G17" s="24">
        <f>Mad!U17</f>
        <v>0</v>
      </c>
      <c r="H17" s="24">
        <f>Afslutn!D17</f>
        <v>0</v>
      </c>
      <c r="I17" s="46">
        <f t="shared" si="0"/>
        <v>0</v>
      </c>
      <c r="J17" s="272">
        <f>Dagsture!I17</f>
        <v>0</v>
      </c>
      <c r="K17" s="271">
        <f t="shared" si="1"/>
        <v>0</v>
      </c>
    </row>
    <row r="18" spans="1:18" x14ac:dyDescent="0.3">
      <c r="A18" s="18">
        <v>14</v>
      </c>
      <c r="B18" s="29" t="str">
        <f>CONCATENATE(Tilmeld!B18," ",Tilmeld!C18," ",Tilmeld!D18)</f>
        <v xml:space="preserve">  </v>
      </c>
      <c r="C18" s="24">
        <f>Tilmeld!P18</f>
        <v>0</v>
      </c>
      <c r="D18" s="24">
        <f>'T-shirt'!J18</f>
        <v>0</v>
      </c>
      <c r="E18" s="24">
        <f>Skole!L18</f>
        <v>0</v>
      </c>
      <c r="F18" s="24">
        <f>Skole!P18</f>
        <v>0</v>
      </c>
      <c r="G18" s="24">
        <f>Mad!U18</f>
        <v>0</v>
      </c>
      <c r="H18" s="24">
        <f>Afslutn!D18</f>
        <v>0</v>
      </c>
      <c r="I18" s="46">
        <f t="shared" si="0"/>
        <v>0</v>
      </c>
      <c r="J18" s="272">
        <f>Dagsture!I18</f>
        <v>0</v>
      </c>
      <c r="K18" s="271">
        <f t="shared" si="1"/>
        <v>0</v>
      </c>
    </row>
    <row r="19" spans="1:18" x14ac:dyDescent="0.3">
      <c r="A19" s="18">
        <v>15</v>
      </c>
      <c r="B19" s="29" t="str">
        <f>CONCATENATE(Tilmeld!B19," ",Tilmeld!C19," ",Tilmeld!D19)</f>
        <v xml:space="preserve">  </v>
      </c>
      <c r="C19" s="24">
        <f>Tilmeld!P19</f>
        <v>0</v>
      </c>
      <c r="D19" s="24">
        <f>'T-shirt'!J19</f>
        <v>0</v>
      </c>
      <c r="E19" s="24">
        <f>Skole!L19</f>
        <v>0</v>
      </c>
      <c r="F19" s="24">
        <f>Skole!P19</f>
        <v>0</v>
      </c>
      <c r="G19" s="24">
        <f>Mad!U19</f>
        <v>0</v>
      </c>
      <c r="H19" s="24">
        <f>Afslutn!D19</f>
        <v>0</v>
      </c>
      <c r="I19" s="46">
        <f t="shared" si="0"/>
        <v>0</v>
      </c>
      <c r="J19" s="272">
        <f>Dagsture!I19</f>
        <v>0</v>
      </c>
      <c r="K19" s="271">
        <f t="shared" si="1"/>
        <v>0</v>
      </c>
    </row>
    <row r="20" spans="1:18" x14ac:dyDescent="0.3">
      <c r="A20" s="18">
        <v>16</v>
      </c>
      <c r="B20" s="29" t="str">
        <f>CONCATENATE(Tilmeld!B20," ",Tilmeld!C20," ",Tilmeld!D20)</f>
        <v xml:space="preserve">  </v>
      </c>
      <c r="C20" s="24">
        <f>Tilmeld!P20</f>
        <v>0</v>
      </c>
      <c r="D20" s="24">
        <f>'T-shirt'!J20</f>
        <v>0</v>
      </c>
      <c r="E20" s="24">
        <f>Skole!L20</f>
        <v>0</v>
      </c>
      <c r="F20" s="24">
        <f>Skole!P20</f>
        <v>0</v>
      </c>
      <c r="G20" s="24">
        <f>Mad!U20</f>
        <v>0</v>
      </c>
      <c r="H20" s="24">
        <f>Afslutn!D20</f>
        <v>0</v>
      </c>
      <c r="I20" s="46">
        <f t="shared" si="0"/>
        <v>0</v>
      </c>
      <c r="J20" s="272">
        <f>Dagsture!I20</f>
        <v>0</v>
      </c>
      <c r="K20" s="271">
        <f t="shared" si="1"/>
        <v>0</v>
      </c>
    </row>
    <row r="21" spans="1:18" x14ac:dyDescent="0.3">
      <c r="A21" s="18">
        <v>17</v>
      </c>
      <c r="B21" s="29" t="str">
        <f>CONCATENATE(Tilmeld!B21," ",Tilmeld!C21," ",Tilmeld!D21)</f>
        <v xml:space="preserve">  </v>
      </c>
      <c r="C21" s="24">
        <f>Tilmeld!P21</f>
        <v>0</v>
      </c>
      <c r="D21" s="24">
        <f>'T-shirt'!J21</f>
        <v>0</v>
      </c>
      <c r="E21" s="24">
        <f>Skole!L21</f>
        <v>0</v>
      </c>
      <c r="F21" s="24">
        <f>Skole!P21</f>
        <v>0</v>
      </c>
      <c r="G21" s="24">
        <f>Mad!U21</f>
        <v>0</v>
      </c>
      <c r="H21" s="24">
        <f>Afslutn!D21</f>
        <v>0</v>
      </c>
      <c r="I21" s="46">
        <f t="shared" si="0"/>
        <v>0</v>
      </c>
      <c r="J21" s="272">
        <f>Dagsture!I21</f>
        <v>0</v>
      </c>
      <c r="K21" s="271">
        <f t="shared" si="1"/>
        <v>0</v>
      </c>
    </row>
    <row r="22" spans="1:18" x14ac:dyDescent="0.3">
      <c r="A22" s="18">
        <v>18</v>
      </c>
      <c r="B22" s="29" t="str">
        <f>CONCATENATE(Tilmeld!B22," ",Tilmeld!C22," ",Tilmeld!D22)</f>
        <v xml:space="preserve">  </v>
      </c>
      <c r="C22" s="24">
        <f>Tilmeld!P22</f>
        <v>0</v>
      </c>
      <c r="D22" s="24">
        <f>'T-shirt'!J22</f>
        <v>0</v>
      </c>
      <c r="E22" s="24">
        <f>Skole!L22</f>
        <v>0</v>
      </c>
      <c r="F22" s="24">
        <f>Skole!P22</f>
        <v>0</v>
      </c>
      <c r="G22" s="24">
        <f>Mad!U22</f>
        <v>0</v>
      </c>
      <c r="H22" s="24">
        <f>Afslutn!D22</f>
        <v>0</v>
      </c>
      <c r="I22" s="46">
        <f t="shared" si="0"/>
        <v>0</v>
      </c>
      <c r="J22" s="272">
        <f>Dagsture!I22</f>
        <v>0</v>
      </c>
      <c r="K22" s="271">
        <f t="shared" si="1"/>
        <v>0</v>
      </c>
    </row>
    <row r="23" spans="1:18" x14ac:dyDescent="0.3">
      <c r="A23" s="18">
        <v>19</v>
      </c>
      <c r="B23" s="29" t="str">
        <f>CONCATENATE(Tilmeld!B23," ",Tilmeld!C23," ",Tilmeld!D23)</f>
        <v xml:space="preserve">  </v>
      </c>
      <c r="C23" s="24">
        <f>Tilmeld!P23</f>
        <v>0</v>
      </c>
      <c r="D23" s="24">
        <f>'T-shirt'!J23</f>
        <v>0</v>
      </c>
      <c r="E23" s="24">
        <f>Skole!L23</f>
        <v>0</v>
      </c>
      <c r="F23" s="24">
        <f>Skole!P23</f>
        <v>0</v>
      </c>
      <c r="G23" s="24">
        <f>Mad!U23</f>
        <v>0</v>
      </c>
      <c r="H23" s="24">
        <f>Afslutn!D23</f>
        <v>0</v>
      </c>
      <c r="I23" s="46">
        <f t="shared" ref="I23:I27" si="2">SUM(C23:H23)</f>
        <v>0</v>
      </c>
      <c r="J23" s="272">
        <f>Dagsture!I23</f>
        <v>0</v>
      </c>
      <c r="K23" s="271">
        <f t="shared" ref="K23:K27" si="3">I23+J23</f>
        <v>0</v>
      </c>
    </row>
    <row r="24" spans="1:18" x14ac:dyDescent="0.3">
      <c r="A24" s="18">
        <v>20</v>
      </c>
      <c r="B24" s="29" t="str">
        <f>CONCATENATE(Tilmeld!B24," ",Tilmeld!C24," ",Tilmeld!D24)</f>
        <v xml:space="preserve">  </v>
      </c>
      <c r="C24" s="24">
        <f>Tilmeld!P24</f>
        <v>0</v>
      </c>
      <c r="D24" s="24">
        <f>'T-shirt'!J24</f>
        <v>0</v>
      </c>
      <c r="E24" s="24">
        <f>Skole!L24</f>
        <v>0</v>
      </c>
      <c r="F24" s="24">
        <f>Skole!P24</f>
        <v>0</v>
      </c>
      <c r="G24" s="24">
        <f>Mad!U24</f>
        <v>0</v>
      </c>
      <c r="H24" s="24">
        <f>Afslutn!D24</f>
        <v>0</v>
      </c>
      <c r="I24" s="46">
        <f t="shared" si="2"/>
        <v>0</v>
      </c>
      <c r="J24" s="272">
        <f>Dagsture!I24</f>
        <v>0</v>
      </c>
      <c r="K24" s="271">
        <f t="shared" si="3"/>
        <v>0</v>
      </c>
    </row>
    <row r="25" spans="1:18" x14ac:dyDescent="0.3">
      <c r="A25" s="18">
        <v>21</v>
      </c>
      <c r="B25" s="29" t="str">
        <f>CONCATENATE(Tilmeld!B25," ",Tilmeld!C25," ",Tilmeld!D25)</f>
        <v xml:space="preserve">  </v>
      </c>
      <c r="C25" s="24">
        <f>Tilmeld!P25</f>
        <v>0</v>
      </c>
      <c r="D25" s="24">
        <f>'T-shirt'!J25</f>
        <v>0</v>
      </c>
      <c r="E25" s="24">
        <f>Skole!L25</f>
        <v>0</v>
      </c>
      <c r="F25" s="24">
        <f>Skole!P25</f>
        <v>0</v>
      </c>
      <c r="G25" s="24">
        <f>Mad!U25</f>
        <v>0</v>
      </c>
      <c r="H25" s="24">
        <f>Afslutn!D25</f>
        <v>0</v>
      </c>
      <c r="I25" s="46">
        <f t="shared" si="2"/>
        <v>0</v>
      </c>
      <c r="J25" s="272">
        <f>Dagsture!I25</f>
        <v>0</v>
      </c>
      <c r="K25" s="271">
        <f t="shared" si="3"/>
        <v>0</v>
      </c>
    </row>
    <row r="26" spans="1:18" x14ac:dyDescent="0.3">
      <c r="A26" s="18">
        <v>22</v>
      </c>
      <c r="B26" s="29" t="str">
        <f>CONCATENATE(Tilmeld!B26," ",Tilmeld!C26," ",Tilmeld!D26)</f>
        <v xml:space="preserve">  </v>
      </c>
      <c r="C26" s="24">
        <f>Tilmeld!P26</f>
        <v>0</v>
      </c>
      <c r="D26" s="24">
        <f>'T-shirt'!J26</f>
        <v>0</v>
      </c>
      <c r="E26" s="24">
        <f>Skole!L26</f>
        <v>0</v>
      </c>
      <c r="F26" s="24">
        <f>Skole!P26</f>
        <v>0</v>
      </c>
      <c r="G26" s="24">
        <f>Mad!U26</f>
        <v>0</v>
      </c>
      <c r="H26" s="24">
        <f>Afslutn!D26</f>
        <v>0</v>
      </c>
      <c r="I26" s="46">
        <f t="shared" si="2"/>
        <v>0</v>
      </c>
      <c r="J26" s="272">
        <f>Dagsture!I26</f>
        <v>0</v>
      </c>
      <c r="K26" s="271">
        <f t="shared" si="3"/>
        <v>0</v>
      </c>
    </row>
    <row r="27" spans="1:18" x14ac:dyDescent="0.3">
      <c r="A27" s="18">
        <v>23</v>
      </c>
      <c r="B27" s="29" t="str">
        <f>CONCATENATE(Tilmeld!B27," ",Tilmeld!C27," ",Tilmeld!D27)</f>
        <v xml:space="preserve">  </v>
      </c>
      <c r="C27" s="24">
        <f>Tilmeld!P27</f>
        <v>0</v>
      </c>
      <c r="D27" s="24">
        <f>'T-shirt'!J27</f>
        <v>0</v>
      </c>
      <c r="E27" s="24">
        <f>Skole!L27</f>
        <v>0</v>
      </c>
      <c r="F27" s="24">
        <f>Skole!P27</f>
        <v>0</v>
      </c>
      <c r="G27" s="24">
        <f>Mad!U27</f>
        <v>0</v>
      </c>
      <c r="H27" s="24">
        <f>Afslutn!D27</f>
        <v>0</v>
      </c>
      <c r="I27" s="46">
        <f t="shared" si="2"/>
        <v>0</v>
      </c>
      <c r="J27" s="272">
        <f>Dagsture!I27</f>
        <v>0</v>
      </c>
      <c r="K27" s="271">
        <f t="shared" si="3"/>
        <v>0</v>
      </c>
      <c r="R27" s="7">
        <f>I2931</f>
        <v>0</v>
      </c>
    </row>
    <row r="28" spans="1:18" x14ac:dyDescent="0.3">
      <c r="A28" s="18">
        <v>24</v>
      </c>
      <c r="B28" s="29" t="str">
        <f>CONCATENATE(Tilmeld!B28," ",Tilmeld!C28," ",Tilmeld!D28)</f>
        <v xml:space="preserve">  </v>
      </c>
      <c r="C28" s="24">
        <f>Tilmeld!P28</f>
        <v>0</v>
      </c>
      <c r="D28" s="24">
        <f>'T-shirt'!J28</f>
        <v>0</v>
      </c>
      <c r="E28" s="24">
        <f>Skole!L28</f>
        <v>0</v>
      </c>
      <c r="F28" s="24">
        <f>Skole!P28</f>
        <v>0</v>
      </c>
      <c r="G28" s="24">
        <f>Mad!U28</f>
        <v>0</v>
      </c>
      <c r="H28" s="24">
        <f>Afslutn!D28</f>
        <v>0</v>
      </c>
      <c r="I28" s="46">
        <f t="shared" si="0"/>
        <v>0</v>
      </c>
      <c r="J28" s="272">
        <f>Dagsture!I28</f>
        <v>0</v>
      </c>
      <c r="K28" s="271">
        <f t="shared" si="1"/>
        <v>0</v>
      </c>
    </row>
    <row r="29" spans="1:18" x14ac:dyDescent="0.3">
      <c r="A29" s="18">
        <v>25</v>
      </c>
      <c r="B29" s="29" t="str">
        <f>CONCATENATE(Tilmeld!B29," ",Tilmeld!C29," ",Tilmeld!D29)</f>
        <v xml:space="preserve">  </v>
      </c>
      <c r="C29" s="24">
        <f>Tilmeld!P29</f>
        <v>0</v>
      </c>
      <c r="D29" s="24">
        <f>'T-shirt'!J29</f>
        <v>0</v>
      </c>
      <c r="E29" s="24">
        <f>Skole!L29</f>
        <v>0</v>
      </c>
      <c r="F29" s="24">
        <f>Skole!P29</f>
        <v>0</v>
      </c>
      <c r="G29" s="24">
        <f>Mad!U29</f>
        <v>0</v>
      </c>
      <c r="H29" s="24">
        <f>Afslutn!D29</f>
        <v>0</v>
      </c>
      <c r="I29" s="46">
        <f t="shared" si="0"/>
        <v>0</v>
      </c>
      <c r="J29" s="272">
        <f>Dagsture!I29</f>
        <v>0</v>
      </c>
      <c r="K29" s="271">
        <f t="shared" si="1"/>
        <v>0</v>
      </c>
    </row>
    <row r="30" spans="1:18" s="6" customFormat="1" ht="21" customHeight="1" x14ac:dyDescent="0.45">
      <c r="A30" s="7"/>
      <c r="B30" s="261" t="s">
        <v>193</v>
      </c>
      <c r="C30" s="269">
        <f t="shared" ref="C30:H30" si="4">SUBTOTAL(9,C5:C29)</f>
        <v>0</v>
      </c>
      <c r="D30" s="269">
        <f t="shared" si="4"/>
        <v>0</v>
      </c>
      <c r="E30" s="269">
        <f t="shared" si="4"/>
        <v>0</v>
      </c>
      <c r="F30" s="269">
        <f t="shared" si="4"/>
        <v>0</v>
      </c>
      <c r="G30" s="269">
        <f t="shared" si="4"/>
        <v>0</v>
      </c>
      <c r="H30" s="269">
        <f t="shared" si="4"/>
        <v>0</v>
      </c>
      <c r="I30" s="270">
        <f>SUBTOTAL(9,I5:I29)</f>
        <v>0</v>
      </c>
      <c r="J30" s="270">
        <f>SUBTOTAL(9,J5:J29)</f>
        <v>0</v>
      </c>
      <c r="K30" s="269">
        <f>SUBTOTAL(9,K5:K29)</f>
        <v>0</v>
      </c>
      <c r="R30" s="249"/>
    </row>
    <row r="31" spans="1:18" x14ac:dyDescent="0.3">
      <c r="R31" s="248"/>
    </row>
    <row r="32" spans="1:18" x14ac:dyDescent="0.3">
      <c r="R32" s="248"/>
    </row>
    <row r="34" spans="9:9" x14ac:dyDescent="0.3">
      <c r="I34" s="248"/>
    </row>
  </sheetData>
  <pageMargins left="0.62992125984251968" right="0.23622047244094491" top="0.74803149606299213" bottom="0.74803149606299213" header="0.31496062992125984" footer="0.31496062992125984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47"/>
  <sheetViews>
    <sheetView showGridLines="0" showZeros="0" workbookViewId="0">
      <selection activeCell="M15" sqref="M15"/>
    </sheetView>
  </sheetViews>
  <sheetFormatPr defaultRowHeight="14" x14ac:dyDescent="0.3"/>
  <cols>
    <col min="1" max="1" width="1.6328125" style="1" customWidth="1"/>
    <col min="2" max="4" width="11.26953125" style="1" customWidth="1"/>
    <col min="5" max="5" width="12.453125" style="1" customWidth="1"/>
    <col min="6" max="8" width="12.08984375" style="1" customWidth="1"/>
    <col min="9" max="9" width="3.26953125" style="1" customWidth="1"/>
    <col min="10" max="10" width="7.7265625" style="1" customWidth="1"/>
    <col min="11" max="11" width="6.7265625" style="2" customWidth="1"/>
    <col min="12" max="12" width="7.7265625" style="2" customWidth="1"/>
    <col min="13" max="13" width="12.54296875" style="2" customWidth="1"/>
    <col min="14" max="14" width="7.7265625" style="2" customWidth="1"/>
    <col min="15" max="15" width="9" style="2" customWidth="1"/>
    <col min="16" max="16" width="9.7265625" style="2" customWidth="1"/>
    <col min="17" max="17" width="10.54296875" style="2" customWidth="1"/>
    <col min="18" max="18" width="1" style="2" customWidth="1"/>
    <col min="19" max="30" width="9.1796875" style="2"/>
    <col min="31" max="31" width="14" style="2" customWidth="1"/>
    <col min="32" max="32" width="11.453125" style="2" customWidth="1"/>
    <col min="33" max="256" width="9.1796875" style="2"/>
    <col min="257" max="257" width="2.81640625" style="2" customWidth="1"/>
    <col min="258" max="258" width="15.1796875" style="2" customWidth="1"/>
    <col min="259" max="270" width="2.81640625" style="2" customWidth="1"/>
    <col min="271" max="271" width="7.54296875" style="2" customWidth="1"/>
    <col min="272" max="272" width="10.26953125" style="2" customWidth="1"/>
    <col min="273" max="273" width="8.54296875" style="2" customWidth="1"/>
    <col min="274" max="274" width="1" style="2" customWidth="1"/>
    <col min="275" max="512" width="9.1796875" style="2"/>
    <col min="513" max="513" width="2.81640625" style="2" customWidth="1"/>
    <col min="514" max="514" width="15.1796875" style="2" customWidth="1"/>
    <col min="515" max="526" width="2.81640625" style="2" customWidth="1"/>
    <col min="527" max="527" width="7.54296875" style="2" customWidth="1"/>
    <col min="528" max="528" width="10.26953125" style="2" customWidth="1"/>
    <col min="529" max="529" width="8.54296875" style="2" customWidth="1"/>
    <col min="530" max="530" width="1" style="2" customWidth="1"/>
    <col min="531" max="768" width="9.1796875" style="2"/>
    <col min="769" max="769" width="2.81640625" style="2" customWidth="1"/>
    <col min="770" max="770" width="15.1796875" style="2" customWidth="1"/>
    <col min="771" max="782" width="2.81640625" style="2" customWidth="1"/>
    <col min="783" max="783" width="7.54296875" style="2" customWidth="1"/>
    <col min="784" max="784" width="10.26953125" style="2" customWidth="1"/>
    <col min="785" max="785" width="8.54296875" style="2" customWidth="1"/>
    <col min="786" max="786" width="1" style="2" customWidth="1"/>
    <col min="787" max="1024" width="9.1796875" style="2"/>
    <col min="1025" max="1025" width="2.81640625" style="2" customWidth="1"/>
    <col min="1026" max="1026" width="15.1796875" style="2" customWidth="1"/>
    <col min="1027" max="1038" width="2.81640625" style="2" customWidth="1"/>
    <col min="1039" max="1039" width="7.54296875" style="2" customWidth="1"/>
    <col min="1040" max="1040" width="10.26953125" style="2" customWidth="1"/>
    <col min="1041" max="1041" width="8.54296875" style="2" customWidth="1"/>
    <col min="1042" max="1042" width="1" style="2" customWidth="1"/>
    <col min="1043" max="1280" width="9.1796875" style="2"/>
    <col min="1281" max="1281" width="2.81640625" style="2" customWidth="1"/>
    <col min="1282" max="1282" width="15.1796875" style="2" customWidth="1"/>
    <col min="1283" max="1294" width="2.81640625" style="2" customWidth="1"/>
    <col min="1295" max="1295" width="7.54296875" style="2" customWidth="1"/>
    <col min="1296" max="1296" width="10.26953125" style="2" customWidth="1"/>
    <col min="1297" max="1297" width="8.54296875" style="2" customWidth="1"/>
    <col min="1298" max="1298" width="1" style="2" customWidth="1"/>
    <col min="1299" max="1536" width="9.1796875" style="2"/>
    <col min="1537" max="1537" width="2.81640625" style="2" customWidth="1"/>
    <col min="1538" max="1538" width="15.1796875" style="2" customWidth="1"/>
    <col min="1539" max="1550" width="2.81640625" style="2" customWidth="1"/>
    <col min="1551" max="1551" width="7.54296875" style="2" customWidth="1"/>
    <col min="1552" max="1552" width="10.26953125" style="2" customWidth="1"/>
    <col min="1553" max="1553" width="8.54296875" style="2" customWidth="1"/>
    <col min="1554" max="1554" width="1" style="2" customWidth="1"/>
    <col min="1555" max="1792" width="9.1796875" style="2"/>
    <col min="1793" max="1793" width="2.81640625" style="2" customWidth="1"/>
    <col min="1794" max="1794" width="15.1796875" style="2" customWidth="1"/>
    <col min="1795" max="1806" width="2.81640625" style="2" customWidth="1"/>
    <col min="1807" max="1807" width="7.54296875" style="2" customWidth="1"/>
    <col min="1808" max="1808" width="10.26953125" style="2" customWidth="1"/>
    <col min="1809" max="1809" width="8.54296875" style="2" customWidth="1"/>
    <col min="1810" max="1810" width="1" style="2" customWidth="1"/>
    <col min="1811" max="2048" width="9.1796875" style="2"/>
    <col min="2049" max="2049" width="2.81640625" style="2" customWidth="1"/>
    <col min="2050" max="2050" width="15.1796875" style="2" customWidth="1"/>
    <col min="2051" max="2062" width="2.81640625" style="2" customWidth="1"/>
    <col min="2063" max="2063" width="7.54296875" style="2" customWidth="1"/>
    <col min="2064" max="2064" width="10.26953125" style="2" customWidth="1"/>
    <col min="2065" max="2065" width="8.54296875" style="2" customWidth="1"/>
    <col min="2066" max="2066" width="1" style="2" customWidth="1"/>
    <col min="2067" max="2304" width="9.1796875" style="2"/>
    <col min="2305" max="2305" width="2.81640625" style="2" customWidth="1"/>
    <col min="2306" max="2306" width="15.1796875" style="2" customWidth="1"/>
    <col min="2307" max="2318" width="2.81640625" style="2" customWidth="1"/>
    <col min="2319" max="2319" width="7.54296875" style="2" customWidth="1"/>
    <col min="2320" max="2320" width="10.26953125" style="2" customWidth="1"/>
    <col min="2321" max="2321" width="8.54296875" style="2" customWidth="1"/>
    <col min="2322" max="2322" width="1" style="2" customWidth="1"/>
    <col min="2323" max="2560" width="9.1796875" style="2"/>
    <col min="2561" max="2561" width="2.81640625" style="2" customWidth="1"/>
    <col min="2562" max="2562" width="15.1796875" style="2" customWidth="1"/>
    <col min="2563" max="2574" width="2.81640625" style="2" customWidth="1"/>
    <col min="2575" max="2575" width="7.54296875" style="2" customWidth="1"/>
    <col min="2576" max="2576" width="10.26953125" style="2" customWidth="1"/>
    <col min="2577" max="2577" width="8.54296875" style="2" customWidth="1"/>
    <col min="2578" max="2578" width="1" style="2" customWidth="1"/>
    <col min="2579" max="2816" width="9.1796875" style="2"/>
    <col min="2817" max="2817" width="2.81640625" style="2" customWidth="1"/>
    <col min="2818" max="2818" width="15.1796875" style="2" customWidth="1"/>
    <col min="2819" max="2830" width="2.81640625" style="2" customWidth="1"/>
    <col min="2831" max="2831" width="7.54296875" style="2" customWidth="1"/>
    <col min="2832" max="2832" width="10.26953125" style="2" customWidth="1"/>
    <col min="2833" max="2833" width="8.54296875" style="2" customWidth="1"/>
    <col min="2834" max="2834" width="1" style="2" customWidth="1"/>
    <col min="2835" max="3072" width="9.1796875" style="2"/>
    <col min="3073" max="3073" width="2.81640625" style="2" customWidth="1"/>
    <col min="3074" max="3074" width="15.1796875" style="2" customWidth="1"/>
    <col min="3075" max="3086" width="2.81640625" style="2" customWidth="1"/>
    <col min="3087" max="3087" width="7.54296875" style="2" customWidth="1"/>
    <col min="3088" max="3088" width="10.26953125" style="2" customWidth="1"/>
    <col min="3089" max="3089" width="8.54296875" style="2" customWidth="1"/>
    <col min="3090" max="3090" width="1" style="2" customWidth="1"/>
    <col min="3091" max="3328" width="9.1796875" style="2"/>
    <col min="3329" max="3329" width="2.81640625" style="2" customWidth="1"/>
    <col min="3330" max="3330" width="15.1796875" style="2" customWidth="1"/>
    <col min="3331" max="3342" width="2.81640625" style="2" customWidth="1"/>
    <col min="3343" max="3343" width="7.54296875" style="2" customWidth="1"/>
    <col min="3344" max="3344" width="10.26953125" style="2" customWidth="1"/>
    <col min="3345" max="3345" width="8.54296875" style="2" customWidth="1"/>
    <col min="3346" max="3346" width="1" style="2" customWidth="1"/>
    <col min="3347" max="3584" width="9.1796875" style="2"/>
    <col min="3585" max="3585" width="2.81640625" style="2" customWidth="1"/>
    <col min="3586" max="3586" width="15.1796875" style="2" customWidth="1"/>
    <col min="3587" max="3598" width="2.81640625" style="2" customWidth="1"/>
    <col min="3599" max="3599" width="7.54296875" style="2" customWidth="1"/>
    <col min="3600" max="3600" width="10.26953125" style="2" customWidth="1"/>
    <col min="3601" max="3601" width="8.54296875" style="2" customWidth="1"/>
    <col min="3602" max="3602" width="1" style="2" customWidth="1"/>
    <col min="3603" max="3840" width="9.1796875" style="2"/>
    <col min="3841" max="3841" width="2.81640625" style="2" customWidth="1"/>
    <col min="3842" max="3842" width="15.1796875" style="2" customWidth="1"/>
    <col min="3843" max="3854" width="2.81640625" style="2" customWidth="1"/>
    <col min="3855" max="3855" width="7.54296875" style="2" customWidth="1"/>
    <col min="3856" max="3856" width="10.26953125" style="2" customWidth="1"/>
    <col min="3857" max="3857" width="8.54296875" style="2" customWidth="1"/>
    <col min="3858" max="3858" width="1" style="2" customWidth="1"/>
    <col min="3859" max="4096" width="9.1796875" style="2"/>
    <col min="4097" max="4097" width="2.81640625" style="2" customWidth="1"/>
    <col min="4098" max="4098" width="15.1796875" style="2" customWidth="1"/>
    <col min="4099" max="4110" width="2.81640625" style="2" customWidth="1"/>
    <col min="4111" max="4111" width="7.54296875" style="2" customWidth="1"/>
    <col min="4112" max="4112" width="10.26953125" style="2" customWidth="1"/>
    <col min="4113" max="4113" width="8.54296875" style="2" customWidth="1"/>
    <col min="4114" max="4114" width="1" style="2" customWidth="1"/>
    <col min="4115" max="4352" width="9.1796875" style="2"/>
    <col min="4353" max="4353" width="2.81640625" style="2" customWidth="1"/>
    <col min="4354" max="4354" width="15.1796875" style="2" customWidth="1"/>
    <col min="4355" max="4366" width="2.81640625" style="2" customWidth="1"/>
    <col min="4367" max="4367" width="7.54296875" style="2" customWidth="1"/>
    <col min="4368" max="4368" width="10.26953125" style="2" customWidth="1"/>
    <col min="4369" max="4369" width="8.54296875" style="2" customWidth="1"/>
    <col min="4370" max="4370" width="1" style="2" customWidth="1"/>
    <col min="4371" max="4608" width="9.1796875" style="2"/>
    <col min="4609" max="4609" width="2.81640625" style="2" customWidth="1"/>
    <col min="4610" max="4610" width="15.1796875" style="2" customWidth="1"/>
    <col min="4611" max="4622" width="2.81640625" style="2" customWidth="1"/>
    <col min="4623" max="4623" width="7.54296875" style="2" customWidth="1"/>
    <col min="4624" max="4624" width="10.26953125" style="2" customWidth="1"/>
    <col min="4625" max="4625" width="8.54296875" style="2" customWidth="1"/>
    <col min="4626" max="4626" width="1" style="2" customWidth="1"/>
    <col min="4627" max="4864" width="9.1796875" style="2"/>
    <col min="4865" max="4865" width="2.81640625" style="2" customWidth="1"/>
    <col min="4866" max="4866" width="15.1796875" style="2" customWidth="1"/>
    <col min="4867" max="4878" width="2.81640625" style="2" customWidth="1"/>
    <col min="4879" max="4879" width="7.54296875" style="2" customWidth="1"/>
    <col min="4880" max="4880" width="10.26953125" style="2" customWidth="1"/>
    <col min="4881" max="4881" width="8.54296875" style="2" customWidth="1"/>
    <col min="4882" max="4882" width="1" style="2" customWidth="1"/>
    <col min="4883" max="5120" width="9.1796875" style="2"/>
    <col min="5121" max="5121" width="2.81640625" style="2" customWidth="1"/>
    <col min="5122" max="5122" width="15.1796875" style="2" customWidth="1"/>
    <col min="5123" max="5134" width="2.81640625" style="2" customWidth="1"/>
    <col min="5135" max="5135" width="7.54296875" style="2" customWidth="1"/>
    <col min="5136" max="5136" width="10.26953125" style="2" customWidth="1"/>
    <col min="5137" max="5137" width="8.54296875" style="2" customWidth="1"/>
    <col min="5138" max="5138" width="1" style="2" customWidth="1"/>
    <col min="5139" max="5376" width="9.1796875" style="2"/>
    <col min="5377" max="5377" width="2.81640625" style="2" customWidth="1"/>
    <col min="5378" max="5378" width="15.1796875" style="2" customWidth="1"/>
    <col min="5379" max="5390" width="2.81640625" style="2" customWidth="1"/>
    <col min="5391" max="5391" width="7.54296875" style="2" customWidth="1"/>
    <col min="5392" max="5392" width="10.26953125" style="2" customWidth="1"/>
    <col min="5393" max="5393" width="8.54296875" style="2" customWidth="1"/>
    <col min="5394" max="5394" width="1" style="2" customWidth="1"/>
    <col min="5395" max="5632" width="9.1796875" style="2"/>
    <col min="5633" max="5633" width="2.81640625" style="2" customWidth="1"/>
    <col min="5634" max="5634" width="15.1796875" style="2" customWidth="1"/>
    <col min="5635" max="5646" width="2.81640625" style="2" customWidth="1"/>
    <col min="5647" max="5647" width="7.54296875" style="2" customWidth="1"/>
    <col min="5648" max="5648" width="10.26953125" style="2" customWidth="1"/>
    <col min="5649" max="5649" width="8.54296875" style="2" customWidth="1"/>
    <col min="5650" max="5650" width="1" style="2" customWidth="1"/>
    <col min="5651" max="5888" width="9.1796875" style="2"/>
    <col min="5889" max="5889" width="2.81640625" style="2" customWidth="1"/>
    <col min="5890" max="5890" width="15.1796875" style="2" customWidth="1"/>
    <col min="5891" max="5902" width="2.81640625" style="2" customWidth="1"/>
    <col min="5903" max="5903" width="7.54296875" style="2" customWidth="1"/>
    <col min="5904" max="5904" width="10.26953125" style="2" customWidth="1"/>
    <col min="5905" max="5905" width="8.54296875" style="2" customWidth="1"/>
    <col min="5906" max="5906" width="1" style="2" customWidth="1"/>
    <col min="5907" max="6144" width="9.1796875" style="2"/>
    <col min="6145" max="6145" width="2.81640625" style="2" customWidth="1"/>
    <col min="6146" max="6146" width="15.1796875" style="2" customWidth="1"/>
    <col min="6147" max="6158" width="2.81640625" style="2" customWidth="1"/>
    <col min="6159" max="6159" width="7.54296875" style="2" customWidth="1"/>
    <col min="6160" max="6160" width="10.26953125" style="2" customWidth="1"/>
    <col min="6161" max="6161" width="8.54296875" style="2" customWidth="1"/>
    <col min="6162" max="6162" width="1" style="2" customWidth="1"/>
    <col min="6163" max="6400" width="9.1796875" style="2"/>
    <col min="6401" max="6401" width="2.81640625" style="2" customWidth="1"/>
    <col min="6402" max="6402" width="15.1796875" style="2" customWidth="1"/>
    <col min="6403" max="6414" width="2.81640625" style="2" customWidth="1"/>
    <col min="6415" max="6415" width="7.54296875" style="2" customWidth="1"/>
    <col min="6416" max="6416" width="10.26953125" style="2" customWidth="1"/>
    <col min="6417" max="6417" width="8.54296875" style="2" customWidth="1"/>
    <col min="6418" max="6418" width="1" style="2" customWidth="1"/>
    <col min="6419" max="6656" width="9.1796875" style="2"/>
    <col min="6657" max="6657" width="2.81640625" style="2" customWidth="1"/>
    <col min="6658" max="6658" width="15.1796875" style="2" customWidth="1"/>
    <col min="6659" max="6670" width="2.81640625" style="2" customWidth="1"/>
    <col min="6671" max="6671" width="7.54296875" style="2" customWidth="1"/>
    <col min="6672" max="6672" width="10.26953125" style="2" customWidth="1"/>
    <col min="6673" max="6673" width="8.54296875" style="2" customWidth="1"/>
    <col min="6674" max="6674" width="1" style="2" customWidth="1"/>
    <col min="6675" max="6912" width="9.1796875" style="2"/>
    <col min="6913" max="6913" width="2.81640625" style="2" customWidth="1"/>
    <col min="6914" max="6914" width="15.1796875" style="2" customWidth="1"/>
    <col min="6915" max="6926" width="2.81640625" style="2" customWidth="1"/>
    <col min="6927" max="6927" width="7.54296875" style="2" customWidth="1"/>
    <col min="6928" max="6928" width="10.26953125" style="2" customWidth="1"/>
    <col min="6929" max="6929" width="8.54296875" style="2" customWidth="1"/>
    <col min="6930" max="6930" width="1" style="2" customWidth="1"/>
    <col min="6931" max="7168" width="9.1796875" style="2"/>
    <col min="7169" max="7169" width="2.81640625" style="2" customWidth="1"/>
    <col min="7170" max="7170" width="15.1796875" style="2" customWidth="1"/>
    <col min="7171" max="7182" width="2.81640625" style="2" customWidth="1"/>
    <col min="7183" max="7183" width="7.54296875" style="2" customWidth="1"/>
    <col min="7184" max="7184" width="10.26953125" style="2" customWidth="1"/>
    <col min="7185" max="7185" width="8.54296875" style="2" customWidth="1"/>
    <col min="7186" max="7186" width="1" style="2" customWidth="1"/>
    <col min="7187" max="7424" width="9.1796875" style="2"/>
    <col min="7425" max="7425" width="2.81640625" style="2" customWidth="1"/>
    <col min="7426" max="7426" width="15.1796875" style="2" customWidth="1"/>
    <col min="7427" max="7438" width="2.81640625" style="2" customWidth="1"/>
    <col min="7439" max="7439" width="7.54296875" style="2" customWidth="1"/>
    <col min="7440" max="7440" width="10.26953125" style="2" customWidth="1"/>
    <col min="7441" max="7441" width="8.54296875" style="2" customWidth="1"/>
    <col min="7442" max="7442" width="1" style="2" customWidth="1"/>
    <col min="7443" max="7680" width="9.1796875" style="2"/>
    <col min="7681" max="7681" width="2.81640625" style="2" customWidth="1"/>
    <col min="7682" max="7682" width="15.1796875" style="2" customWidth="1"/>
    <col min="7683" max="7694" width="2.81640625" style="2" customWidth="1"/>
    <col min="7695" max="7695" width="7.54296875" style="2" customWidth="1"/>
    <col min="7696" max="7696" width="10.26953125" style="2" customWidth="1"/>
    <col min="7697" max="7697" width="8.54296875" style="2" customWidth="1"/>
    <col min="7698" max="7698" width="1" style="2" customWidth="1"/>
    <col min="7699" max="7936" width="9.1796875" style="2"/>
    <col min="7937" max="7937" width="2.81640625" style="2" customWidth="1"/>
    <col min="7938" max="7938" width="15.1796875" style="2" customWidth="1"/>
    <col min="7939" max="7950" width="2.81640625" style="2" customWidth="1"/>
    <col min="7951" max="7951" width="7.54296875" style="2" customWidth="1"/>
    <col min="7952" max="7952" width="10.26953125" style="2" customWidth="1"/>
    <col min="7953" max="7953" width="8.54296875" style="2" customWidth="1"/>
    <col min="7954" max="7954" width="1" style="2" customWidth="1"/>
    <col min="7955" max="8192" width="9.1796875" style="2"/>
    <col min="8193" max="8193" width="2.81640625" style="2" customWidth="1"/>
    <col min="8194" max="8194" width="15.1796875" style="2" customWidth="1"/>
    <col min="8195" max="8206" width="2.81640625" style="2" customWidth="1"/>
    <col min="8207" max="8207" width="7.54296875" style="2" customWidth="1"/>
    <col min="8208" max="8208" width="10.26953125" style="2" customWidth="1"/>
    <col min="8209" max="8209" width="8.54296875" style="2" customWidth="1"/>
    <col min="8210" max="8210" width="1" style="2" customWidth="1"/>
    <col min="8211" max="8448" width="9.1796875" style="2"/>
    <col min="8449" max="8449" width="2.81640625" style="2" customWidth="1"/>
    <col min="8450" max="8450" width="15.1796875" style="2" customWidth="1"/>
    <col min="8451" max="8462" width="2.81640625" style="2" customWidth="1"/>
    <col min="8463" max="8463" width="7.54296875" style="2" customWidth="1"/>
    <col min="8464" max="8464" width="10.26953125" style="2" customWidth="1"/>
    <col min="8465" max="8465" width="8.54296875" style="2" customWidth="1"/>
    <col min="8466" max="8466" width="1" style="2" customWidth="1"/>
    <col min="8467" max="8704" width="9.1796875" style="2"/>
    <col min="8705" max="8705" width="2.81640625" style="2" customWidth="1"/>
    <col min="8706" max="8706" width="15.1796875" style="2" customWidth="1"/>
    <col min="8707" max="8718" width="2.81640625" style="2" customWidth="1"/>
    <col min="8719" max="8719" width="7.54296875" style="2" customWidth="1"/>
    <col min="8720" max="8720" width="10.26953125" style="2" customWidth="1"/>
    <col min="8721" max="8721" width="8.54296875" style="2" customWidth="1"/>
    <col min="8722" max="8722" width="1" style="2" customWidth="1"/>
    <col min="8723" max="8960" width="9.1796875" style="2"/>
    <col min="8961" max="8961" width="2.81640625" style="2" customWidth="1"/>
    <col min="8962" max="8962" width="15.1796875" style="2" customWidth="1"/>
    <col min="8963" max="8974" width="2.81640625" style="2" customWidth="1"/>
    <col min="8975" max="8975" width="7.54296875" style="2" customWidth="1"/>
    <col min="8976" max="8976" width="10.26953125" style="2" customWidth="1"/>
    <col min="8977" max="8977" width="8.54296875" style="2" customWidth="1"/>
    <col min="8978" max="8978" width="1" style="2" customWidth="1"/>
    <col min="8979" max="9216" width="9.1796875" style="2"/>
    <col min="9217" max="9217" width="2.81640625" style="2" customWidth="1"/>
    <col min="9218" max="9218" width="15.1796875" style="2" customWidth="1"/>
    <col min="9219" max="9230" width="2.81640625" style="2" customWidth="1"/>
    <col min="9231" max="9231" width="7.54296875" style="2" customWidth="1"/>
    <col min="9232" max="9232" width="10.26953125" style="2" customWidth="1"/>
    <col min="9233" max="9233" width="8.54296875" style="2" customWidth="1"/>
    <col min="9234" max="9234" width="1" style="2" customWidth="1"/>
    <col min="9235" max="9472" width="9.1796875" style="2"/>
    <col min="9473" max="9473" width="2.81640625" style="2" customWidth="1"/>
    <col min="9474" max="9474" width="15.1796875" style="2" customWidth="1"/>
    <col min="9475" max="9486" width="2.81640625" style="2" customWidth="1"/>
    <col min="9487" max="9487" width="7.54296875" style="2" customWidth="1"/>
    <col min="9488" max="9488" width="10.26953125" style="2" customWidth="1"/>
    <col min="9489" max="9489" width="8.54296875" style="2" customWidth="1"/>
    <col min="9490" max="9490" width="1" style="2" customWidth="1"/>
    <col min="9491" max="9728" width="9.1796875" style="2"/>
    <col min="9729" max="9729" width="2.81640625" style="2" customWidth="1"/>
    <col min="9730" max="9730" width="15.1796875" style="2" customWidth="1"/>
    <col min="9731" max="9742" width="2.81640625" style="2" customWidth="1"/>
    <col min="9743" max="9743" width="7.54296875" style="2" customWidth="1"/>
    <col min="9744" max="9744" width="10.26953125" style="2" customWidth="1"/>
    <col min="9745" max="9745" width="8.54296875" style="2" customWidth="1"/>
    <col min="9746" max="9746" width="1" style="2" customWidth="1"/>
    <col min="9747" max="9984" width="9.1796875" style="2"/>
    <col min="9985" max="9985" width="2.81640625" style="2" customWidth="1"/>
    <col min="9986" max="9986" width="15.1796875" style="2" customWidth="1"/>
    <col min="9987" max="9998" width="2.81640625" style="2" customWidth="1"/>
    <col min="9999" max="9999" width="7.54296875" style="2" customWidth="1"/>
    <col min="10000" max="10000" width="10.26953125" style="2" customWidth="1"/>
    <col min="10001" max="10001" width="8.54296875" style="2" customWidth="1"/>
    <col min="10002" max="10002" width="1" style="2" customWidth="1"/>
    <col min="10003" max="10240" width="9.1796875" style="2"/>
    <col min="10241" max="10241" width="2.81640625" style="2" customWidth="1"/>
    <col min="10242" max="10242" width="15.1796875" style="2" customWidth="1"/>
    <col min="10243" max="10254" width="2.81640625" style="2" customWidth="1"/>
    <col min="10255" max="10255" width="7.54296875" style="2" customWidth="1"/>
    <col min="10256" max="10256" width="10.26953125" style="2" customWidth="1"/>
    <col min="10257" max="10257" width="8.54296875" style="2" customWidth="1"/>
    <col min="10258" max="10258" width="1" style="2" customWidth="1"/>
    <col min="10259" max="10496" width="9.1796875" style="2"/>
    <col min="10497" max="10497" width="2.81640625" style="2" customWidth="1"/>
    <col min="10498" max="10498" width="15.1796875" style="2" customWidth="1"/>
    <col min="10499" max="10510" width="2.81640625" style="2" customWidth="1"/>
    <col min="10511" max="10511" width="7.54296875" style="2" customWidth="1"/>
    <col min="10512" max="10512" width="10.26953125" style="2" customWidth="1"/>
    <col min="10513" max="10513" width="8.54296875" style="2" customWidth="1"/>
    <col min="10514" max="10514" width="1" style="2" customWidth="1"/>
    <col min="10515" max="10752" width="9.1796875" style="2"/>
    <col min="10753" max="10753" width="2.81640625" style="2" customWidth="1"/>
    <col min="10754" max="10754" width="15.1796875" style="2" customWidth="1"/>
    <col min="10755" max="10766" width="2.81640625" style="2" customWidth="1"/>
    <col min="10767" max="10767" width="7.54296875" style="2" customWidth="1"/>
    <col min="10768" max="10768" width="10.26953125" style="2" customWidth="1"/>
    <col min="10769" max="10769" width="8.54296875" style="2" customWidth="1"/>
    <col min="10770" max="10770" width="1" style="2" customWidth="1"/>
    <col min="10771" max="11008" width="9.1796875" style="2"/>
    <col min="11009" max="11009" width="2.81640625" style="2" customWidth="1"/>
    <col min="11010" max="11010" width="15.1796875" style="2" customWidth="1"/>
    <col min="11011" max="11022" width="2.81640625" style="2" customWidth="1"/>
    <col min="11023" max="11023" width="7.54296875" style="2" customWidth="1"/>
    <col min="11024" max="11024" width="10.26953125" style="2" customWidth="1"/>
    <col min="11025" max="11025" width="8.54296875" style="2" customWidth="1"/>
    <col min="11026" max="11026" width="1" style="2" customWidth="1"/>
    <col min="11027" max="11264" width="9.1796875" style="2"/>
    <col min="11265" max="11265" width="2.81640625" style="2" customWidth="1"/>
    <col min="11266" max="11266" width="15.1796875" style="2" customWidth="1"/>
    <col min="11267" max="11278" width="2.81640625" style="2" customWidth="1"/>
    <col min="11279" max="11279" width="7.54296875" style="2" customWidth="1"/>
    <col min="11280" max="11280" width="10.26953125" style="2" customWidth="1"/>
    <col min="11281" max="11281" width="8.54296875" style="2" customWidth="1"/>
    <col min="11282" max="11282" width="1" style="2" customWidth="1"/>
    <col min="11283" max="11520" width="9.1796875" style="2"/>
    <col min="11521" max="11521" width="2.81640625" style="2" customWidth="1"/>
    <col min="11522" max="11522" width="15.1796875" style="2" customWidth="1"/>
    <col min="11523" max="11534" width="2.81640625" style="2" customWidth="1"/>
    <col min="11535" max="11535" width="7.54296875" style="2" customWidth="1"/>
    <col min="11536" max="11536" width="10.26953125" style="2" customWidth="1"/>
    <col min="11537" max="11537" width="8.54296875" style="2" customWidth="1"/>
    <col min="11538" max="11538" width="1" style="2" customWidth="1"/>
    <col min="11539" max="11776" width="9.1796875" style="2"/>
    <col min="11777" max="11777" width="2.81640625" style="2" customWidth="1"/>
    <col min="11778" max="11778" width="15.1796875" style="2" customWidth="1"/>
    <col min="11779" max="11790" width="2.81640625" style="2" customWidth="1"/>
    <col min="11791" max="11791" width="7.54296875" style="2" customWidth="1"/>
    <col min="11792" max="11792" width="10.26953125" style="2" customWidth="1"/>
    <col min="11793" max="11793" width="8.54296875" style="2" customWidth="1"/>
    <col min="11794" max="11794" width="1" style="2" customWidth="1"/>
    <col min="11795" max="12032" width="9.1796875" style="2"/>
    <col min="12033" max="12033" width="2.81640625" style="2" customWidth="1"/>
    <col min="12034" max="12034" width="15.1796875" style="2" customWidth="1"/>
    <col min="12035" max="12046" width="2.81640625" style="2" customWidth="1"/>
    <col min="12047" max="12047" width="7.54296875" style="2" customWidth="1"/>
    <col min="12048" max="12048" width="10.26953125" style="2" customWidth="1"/>
    <col min="12049" max="12049" width="8.54296875" style="2" customWidth="1"/>
    <col min="12050" max="12050" width="1" style="2" customWidth="1"/>
    <col min="12051" max="12288" width="9.1796875" style="2"/>
    <col min="12289" max="12289" width="2.81640625" style="2" customWidth="1"/>
    <col min="12290" max="12290" width="15.1796875" style="2" customWidth="1"/>
    <col min="12291" max="12302" width="2.81640625" style="2" customWidth="1"/>
    <col min="12303" max="12303" width="7.54296875" style="2" customWidth="1"/>
    <col min="12304" max="12304" width="10.26953125" style="2" customWidth="1"/>
    <col min="12305" max="12305" width="8.54296875" style="2" customWidth="1"/>
    <col min="12306" max="12306" width="1" style="2" customWidth="1"/>
    <col min="12307" max="12544" width="9.1796875" style="2"/>
    <col min="12545" max="12545" width="2.81640625" style="2" customWidth="1"/>
    <col min="12546" max="12546" width="15.1796875" style="2" customWidth="1"/>
    <col min="12547" max="12558" width="2.81640625" style="2" customWidth="1"/>
    <col min="12559" max="12559" width="7.54296875" style="2" customWidth="1"/>
    <col min="12560" max="12560" width="10.26953125" style="2" customWidth="1"/>
    <col min="12561" max="12561" width="8.54296875" style="2" customWidth="1"/>
    <col min="12562" max="12562" width="1" style="2" customWidth="1"/>
    <col min="12563" max="12800" width="9.1796875" style="2"/>
    <col min="12801" max="12801" width="2.81640625" style="2" customWidth="1"/>
    <col min="12802" max="12802" width="15.1796875" style="2" customWidth="1"/>
    <col min="12803" max="12814" width="2.81640625" style="2" customWidth="1"/>
    <col min="12815" max="12815" width="7.54296875" style="2" customWidth="1"/>
    <col min="12816" max="12816" width="10.26953125" style="2" customWidth="1"/>
    <col min="12817" max="12817" width="8.54296875" style="2" customWidth="1"/>
    <col min="12818" max="12818" width="1" style="2" customWidth="1"/>
    <col min="12819" max="13056" width="9.1796875" style="2"/>
    <col min="13057" max="13057" width="2.81640625" style="2" customWidth="1"/>
    <col min="13058" max="13058" width="15.1796875" style="2" customWidth="1"/>
    <col min="13059" max="13070" width="2.81640625" style="2" customWidth="1"/>
    <col min="13071" max="13071" width="7.54296875" style="2" customWidth="1"/>
    <col min="13072" max="13072" width="10.26953125" style="2" customWidth="1"/>
    <col min="13073" max="13073" width="8.54296875" style="2" customWidth="1"/>
    <col min="13074" max="13074" width="1" style="2" customWidth="1"/>
    <col min="13075" max="13312" width="9.1796875" style="2"/>
    <col min="13313" max="13313" width="2.81640625" style="2" customWidth="1"/>
    <col min="13314" max="13314" width="15.1796875" style="2" customWidth="1"/>
    <col min="13315" max="13326" width="2.81640625" style="2" customWidth="1"/>
    <col min="13327" max="13327" width="7.54296875" style="2" customWidth="1"/>
    <col min="13328" max="13328" width="10.26953125" style="2" customWidth="1"/>
    <col min="13329" max="13329" width="8.54296875" style="2" customWidth="1"/>
    <col min="13330" max="13330" width="1" style="2" customWidth="1"/>
    <col min="13331" max="13568" width="9.1796875" style="2"/>
    <col min="13569" max="13569" width="2.81640625" style="2" customWidth="1"/>
    <col min="13570" max="13570" width="15.1796875" style="2" customWidth="1"/>
    <col min="13571" max="13582" width="2.81640625" style="2" customWidth="1"/>
    <col min="13583" max="13583" width="7.54296875" style="2" customWidth="1"/>
    <col min="13584" max="13584" width="10.26953125" style="2" customWidth="1"/>
    <col min="13585" max="13585" width="8.54296875" style="2" customWidth="1"/>
    <col min="13586" max="13586" width="1" style="2" customWidth="1"/>
    <col min="13587" max="13824" width="9.1796875" style="2"/>
    <col min="13825" max="13825" width="2.81640625" style="2" customWidth="1"/>
    <col min="13826" max="13826" width="15.1796875" style="2" customWidth="1"/>
    <col min="13827" max="13838" width="2.81640625" style="2" customWidth="1"/>
    <col min="13839" max="13839" width="7.54296875" style="2" customWidth="1"/>
    <col min="13840" max="13840" width="10.26953125" style="2" customWidth="1"/>
    <col min="13841" max="13841" width="8.54296875" style="2" customWidth="1"/>
    <col min="13842" max="13842" width="1" style="2" customWidth="1"/>
    <col min="13843" max="14080" width="9.1796875" style="2"/>
    <col min="14081" max="14081" width="2.81640625" style="2" customWidth="1"/>
    <col min="14082" max="14082" width="15.1796875" style="2" customWidth="1"/>
    <col min="14083" max="14094" width="2.81640625" style="2" customWidth="1"/>
    <col min="14095" max="14095" width="7.54296875" style="2" customWidth="1"/>
    <col min="14096" max="14096" width="10.26953125" style="2" customWidth="1"/>
    <col min="14097" max="14097" width="8.54296875" style="2" customWidth="1"/>
    <col min="14098" max="14098" width="1" style="2" customWidth="1"/>
    <col min="14099" max="14336" width="9.1796875" style="2"/>
    <col min="14337" max="14337" width="2.81640625" style="2" customWidth="1"/>
    <col min="14338" max="14338" width="15.1796875" style="2" customWidth="1"/>
    <col min="14339" max="14350" width="2.81640625" style="2" customWidth="1"/>
    <col min="14351" max="14351" width="7.54296875" style="2" customWidth="1"/>
    <col min="14352" max="14352" width="10.26953125" style="2" customWidth="1"/>
    <col min="14353" max="14353" width="8.54296875" style="2" customWidth="1"/>
    <col min="14354" max="14354" width="1" style="2" customWidth="1"/>
    <col min="14355" max="14592" width="9.1796875" style="2"/>
    <col min="14593" max="14593" width="2.81640625" style="2" customWidth="1"/>
    <col min="14594" max="14594" width="15.1796875" style="2" customWidth="1"/>
    <col min="14595" max="14606" width="2.81640625" style="2" customWidth="1"/>
    <col min="14607" max="14607" width="7.54296875" style="2" customWidth="1"/>
    <col min="14608" max="14608" width="10.26953125" style="2" customWidth="1"/>
    <col min="14609" max="14609" width="8.54296875" style="2" customWidth="1"/>
    <col min="14610" max="14610" width="1" style="2" customWidth="1"/>
    <col min="14611" max="14848" width="9.1796875" style="2"/>
    <col min="14849" max="14849" width="2.81640625" style="2" customWidth="1"/>
    <col min="14850" max="14850" width="15.1796875" style="2" customWidth="1"/>
    <col min="14851" max="14862" width="2.81640625" style="2" customWidth="1"/>
    <col min="14863" max="14863" width="7.54296875" style="2" customWidth="1"/>
    <col min="14864" max="14864" width="10.26953125" style="2" customWidth="1"/>
    <col min="14865" max="14865" width="8.54296875" style="2" customWidth="1"/>
    <col min="14866" max="14866" width="1" style="2" customWidth="1"/>
    <col min="14867" max="15104" width="9.1796875" style="2"/>
    <col min="15105" max="15105" width="2.81640625" style="2" customWidth="1"/>
    <col min="15106" max="15106" width="15.1796875" style="2" customWidth="1"/>
    <col min="15107" max="15118" width="2.81640625" style="2" customWidth="1"/>
    <col min="15119" max="15119" width="7.54296875" style="2" customWidth="1"/>
    <col min="15120" max="15120" width="10.26953125" style="2" customWidth="1"/>
    <col min="15121" max="15121" width="8.54296875" style="2" customWidth="1"/>
    <col min="15122" max="15122" width="1" style="2" customWidth="1"/>
    <col min="15123" max="15360" width="9.1796875" style="2"/>
    <col min="15361" max="15361" width="2.81640625" style="2" customWidth="1"/>
    <col min="15362" max="15362" width="15.1796875" style="2" customWidth="1"/>
    <col min="15363" max="15374" width="2.81640625" style="2" customWidth="1"/>
    <col min="15375" max="15375" width="7.54296875" style="2" customWidth="1"/>
    <col min="15376" max="15376" width="10.26953125" style="2" customWidth="1"/>
    <col min="15377" max="15377" width="8.54296875" style="2" customWidth="1"/>
    <col min="15378" max="15378" width="1" style="2" customWidth="1"/>
    <col min="15379" max="15616" width="9.1796875" style="2"/>
    <col min="15617" max="15617" width="2.81640625" style="2" customWidth="1"/>
    <col min="15618" max="15618" width="15.1796875" style="2" customWidth="1"/>
    <col min="15619" max="15630" width="2.81640625" style="2" customWidth="1"/>
    <col min="15631" max="15631" width="7.54296875" style="2" customWidth="1"/>
    <col min="15632" max="15632" width="10.26953125" style="2" customWidth="1"/>
    <col min="15633" max="15633" width="8.54296875" style="2" customWidth="1"/>
    <col min="15634" max="15634" width="1" style="2" customWidth="1"/>
    <col min="15635" max="15872" width="9.1796875" style="2"/>
    <col min="15873" max="15873" width="2.81640625" style="2" customWidth="1"/>
    <col min="15874" max="15874" width="15.1796875" style="2" customWidth="1"/>
    <col min="15875" max="15886" width="2.81640625" style="2" customWidth="1"/>
    <col min="15887" max="15887" width="7.54296875" style="2" customWidth="1"/>
    <col min="15888" max="15888" width="10.26953125" style="2" customWidth="1"/>
    <col min="15889" max="15889" width="8.54296875" style="2" customWidth="1"/>
    <col min="15890" max="15890" width="1" style="2" customWidth="1"/>
    <col min="15891" max="16128" width="9.1796875" style="2"/>
    <col min="16129" max="16129" width="2.81640625" style="2" customWidth="1"/>
    <col min="16130" max="16130" width="15.1796875" style="2" customWidth="1"/>
    <col min="16131" max="16142" width="2.81640625" style="2" customWidth="1"/>
    <col min="16143" max="16143" width="7.54296875" style="2" customWidth="1"/>
    <col min="16144" max="16144" width="10.26953125" style="2" customWidth="1"/>
    <col min="16145" max="16145" width="8.54296875" style="2" customWidth="1"/>
    <col min="16146" max="16146" width="1" style="2" customWidth="1"/>
    <col min="16147" max="16383" width="9.1796875" style="2"/>
    <col min="16384" max="16384" width="9.1796875" style="2" customWidth="1"/>
  </cols>
  <sheetData>
    <row r="1" spans="1:14" s="33" customFormat="1" ht="32.5" customHeight="1" x14ac:dyDescent="0.55000000000000004">
      <c r="B1" s="300" t="s">
        <v>30</v>
      </c>
      <c r="C1" s="233"/>
      <c r="D1" s="234"/>
      <c r="E1" s="2"/>
      <c r="F1" s="2"/>
      <c r="G1" s="274" t="s">
        <v>118</v>
      </c>
      <c r="H1" s="295">
        <v>5</v>
      </c>
      <c r="J1" s="2"/>
    </row>
    <row r="2" spans="1:14" s="33" customFormat="1" ht="20" customHeight="1" x14ac:dyDescent="0.45">
      <c r="B2" s="291"/>
      <c r="C2" s="233"/>
      <c r="D2" s="234"/>
      <c r="E2" s="2"/>
      <c r="F2" s="2"/>
      <c r="G2" s="274"/>
      <c r="H2" s="294"/>
      <c r="J2" s="2"/>
    </row>
    <row r="3" spans="1:14" ht="24" customHeight="1" x14ac:dyDescent="0.4">
      <c r="A3" s="2"/>
      <c r="B3" s="306" t="str">
        <f>VLOOKUP($H$1,Sum!$A$5:$Q$29,2,FALSE)</f>
        <v xml:space="preserve">  </v>
      </c>
      <c r="C3" s="4"/>
      <c r="E3" s="47">
        <f>VLOOKUP($H$1,Tilmeld!$A$4:$O$318,5,FALSE)</f>
        <v>0</v>
      </c>
      <c r="F3" s="276"/>
      <c r="H3" s="301" t="str">
        <f>VLOOKUP($H$1,Tilmeld!$A$4:$O$318,9,FALSE)</f>
        <v xml:space="preserve"> </v>
      </c>
      <c r="I3" s="277"/>
    </row>
    <row r="4" spans="1:14" ht="20" customHeight="1" x14ac:dyDescent="0.4">
      <c r="A4" s="2"/>
      <c r="B4" s="303">
        <f>VLOOKUP($H$1,Tilmeld!$A$4:$R$318,11,FALSE)</f>
        <v>0</v>
      </c>
      <c r="C4" s="277"/>
      <c r="D4" s="277"/>
      <c r="E4" s="277"/>
      <c r="F4" s="277"/>
      <c r="G4" s="303"/>
      <c r="H4" s="305" t="str">
        <f>VLOOKUP($H$1,Tilmeld!$A$4:$O$318,15,FALSE)</f>
        <v xml:space="preserve"> </v>
      </c>
      <c r="I4" s="277"/>
      <c r="K4" s="4"/>
    </row>
    <row r="5" spans="1:14" ht="20" customHeight="1" x14ac:dyDescent="0.4">
      <c r="A5" s="2"/>
      <c r="B5" s="304" t="str">
        <f>CONCATENATE(VLOOKUP($H$1,Tilmeld!$A$4:$V$40,12,FALSE)," ",VLOOKUP($H$1,Tilmeld!$A$4:$V$40,13,FALSE))</f>
        <v xml:space="preserve"> </v>
      </c>
      <c r="C5" s="277"/>
      <c r="D5" s="78"/>
      <c r="H5" s="307" t="str">
        <f>CONCATENATE("tel.  +",VLOOKUP($H$1,Tilmeld!$A$4:$V$40,8,FALSE)," ",VLOOKUP($H$1,Tilmeld!$A$4:$V$40,10,FALSE))</f>
        <v xml:space="preserve">tel.  + </v>
      </c>
      <c r="I5" s="277"/>
      <c r="K5" s="4" t="s">
        <v>35</v>
      </c>
    </row>
    <row r="6" spans="1:14" ht="20" customHeight="1" x14ac:dyDescent="0.4">
      <c r="A6" s="2"/>
      <c r="B6" s="304"/>
      <c r="H6" s="302">
        <f>(VLOOKUP($H$1,Tilmeld!$A$4:$O$318,7,FALSE))</f>
        <v>0</v>
      </c>
      <c r="J6" s="48"/>
    </row>
    <row r="7" spans="1:14" ht="20" customHeight="1" x14ac:dyDescent="0.35">
      <c r="A7" s="278"/>
      <c r="B7" s="80" t="s">
        <v>195</v>
      </c>
      <c r="C7" s="277"/>
      <c r="D7" s="281">
        <f>VLOOKUP($H$1,Tilmeld!$A$5:$X$29,18,FALSE)</f>
        <v>0</v>
      </c>
      <c r="E7" s="279"/>
      <c r="F7" s="279"/>
      <c r="G7" s="307"/>
      <c r="H7" s="78"/>
      <c r="I7" s="280"/>
      <c r="J7" s="2"/>
    </row>
    <row r="8" spans="1:14" ht="20" customHeight="1" x14ac:dyDescent="0.35">
      <c r="A8" s="277"/>
      <c r="B8" s="80" t="s">
        <v>194</v>
      </c>
      <c r="C8" s="80"/>
      <c r="D8" s="281">
        <f>VLOOKUP($H$1,Mad!$A$5:$X$29,23,FALSE)</f>
        <v>0</v>
      </c>
      <c r="E8" s="279"/>
      <c r="F8" s="279"/>
      <c r="G8" s="279"/>
      <c r="H8" s="279"/>
      <c r="I8" s="280"/>
      <c r="J8" s="2"/>
    </row>
    <row r="9" spans="1:14" ht="20" customHeight="1" x14ac:dyDescent="0.35">
      <c r="A9" s="101"/>
      <c r="C9" s="273"/>
      <c r="I9" s="48"/>
      <c r="J9" s="2"/>
    </row>
    <row r="10" spans="1:14" s="80" customFormat="1" ht="20" customHeight="1" x14ac:dyDescent="0.35">
      <c r="A10" s="4"/>
      <c r="B10" s="104" t="s">
        <v>16</v>
      </c>
      <c r="F10" s="104" t="s">
        <v>12</v>
      </c>
      <c r="I10" s="3"/>
      <c r="J10" s="3"/>
    </row>
    <row r="11" spans="1:14" s="80" customFormat="1" ht="20" customHeight="1" x14ac:dyDescent="0.35">
      <c r="A11" s="3"/>
      <c r="B11" s="296" t="s">
        <v>15</v>
      </c>
      <c r="C11" s="297" t="s">
        <v>19</v>
      </c>
      <c r="D11" s="296" t="s">
        <v>17</v>
      </c>
      <c r="E11" s="277"/>
      <c r="F11" s="298" t="s">
        <v>15</v>
      </c>
      <c r="G11" s="299" t="s">
        <v>19</v>
      </c>
      <c r="H11" s="298" t="s">
        <v>17</v>
      </c>
      <c r="I11" s="3"/>
      <c r="J11" s="3"/>
      <c r="M11" s="5"/>
      <c r="N11" s="5"/>
    </row>
    <row r="12" spans="1:14" s="80" customFormat="1" ht="20" customHeight="1" x14ac:dyDescent="0.35">
      <c r="A12" s="81">
        <v>20</v>
      </c>
      <c r="B12" s="103">
        <f>VLOOKUP($H$1,Fly!$A$5:$X$29,3,FALSE)</f>
        <v>0</v>
      </c>
      <c r="C12" s="103">
        <f>VLOOKUP($H$1,Fly!$A$5:$X$29,4,FALSE)</f>
        <v>0</v>
      </c>
      <c r="D12" s="82">
        <f>VLOOKUP($H$1,Fly!$A$5:$X$29,5,FALSE)</f>
        <v>0</v>
      </c>
      <c r="E12" s="3"/>
      <c r="F12" s="103">
        <f>VLOOKUP($H$1,Fly!$A$5:$X$29,6,FALSE)</f>
        <v>0</v>
      </c>
      <c r="G12" s="103">
        <f>VLOOKUP($H$1,Fly!$A$5:$X$29,7,FALSE)</f>
        <v>0</v>
      </c>
      <c r="H12" s="82">
        <f>VLOOKUP($H$1,Fly!$A$5:$X$29,8,FALSE)</f>
        <v>0</v>
      </c>
      <c r="I12" s="3"/>
      <c r="J12" s="3"/>
    </row>
    <row r="13" spans="1:14" s="80" customFormat="1" ht="20" customHeight="1" x14ac:dyDescent="0.35">
      <c r="A13" s="3"/>
      <c r="B13" s="3"/>
      <c r="C13" s="3"/>
      <c r="H13" s="3"/>
      <c r="I13" s="3"/>
      <c r="J13" s="3"/>
    </row>
    <row r="14" spans="1:14" s="80" customFormat="1" ht="20" customHeight="1" x14ac:dyDescent="0.35">
      <c r="A14" s="3"/>
      <c r="B14" s="252" t="s">
        <v>105</v>
      </c>
      <c r="C14" s="225"/>
      <c r="D14" s="226"/>
      <c r="E14" s="227"/>
      <c r="F14" s="227"/>
      <c r="G14" s="227"/>
      <c r="H14" s="228" t="s">
        <v>39</v>
      </c>
    </row>
    <row r="15" spans="1:14" s="80" customFormat="1" ht="20" customHeight="1" x14ac:dyDescent="0.35">
      <c r="A15" s="3"/>
      <c r="B15" s="78" t="s">
        <v>186</v>
      </c>
      <c r="E15" s="83">
        <v>1</v>
      </c>
      <c r="F15" s="83"/>
      <c r="H15" s="231">
        <f>VLOOKUP($H$1,Tilmeld!$A$5:$Z$29,16,FALSE)</f>
        <v>0</v>
      </c>
    </row>
    <row r="16" spans="1:14" s="80" customFormat="1" ht="20" customHeight="1" x14ac:dyDescent="0.35">
      <c r="A16" s="3"/>
      <c r="B16" s="78" t="s">
        <v>94</v>
      </c>
      <c r="E16" s="84">
        <f>VLOOKUP($H$1,'T-shirt'!$A$5:$Z$29,9,FALSE)</f>
        <v>0</v>
      </c>
      <c r="F16" s="85">
        <f>'Pris-Tur'!D6</f>
        <v>3000</v>
      </c>
      <c r="H16" s="85">
        <f>E16*F16</f>
        <v>0</v>
      </c>
    </row>
    <row r="17" spans="1:14" s="80" customFormat="1" ht="20" customHeight="1" x14ac:dyDescent="0.35">
      <c r="A17" s="3"/>
      <c r="B17" s="79" t="s">
        <v>196</v>
      </c>
      <c r="C17" s="79"/>
      <c r="D17" s="84"/>
      <c r="E17" s="84">
        <f>VLOOKUP($H$1,Skole!$A$5:$Z$29,11,FALSE)</f>
        <v>0</v>
      </c>
      <c r="F17" s="85">
        <f>'Pris-Tur'!D10</f>
        <v>2200</v>
      </c>
      <c r="H17" s="85">
        <f>E17*F17</f>
        <v>0</v>
      </c>
      <c r="M17" s="80" t="s">
        <v>35</v>
      </c>
    </row>
    <row r="18" spans="1:14" s="80" customFormat="1" ht="20" customHeight="1" x14ac:dyDescent="0.35">
      <c r="A18" s="3"/>
      <c r="B18" s="79" t="s">
        <v>197</v>
      </c>
      <c r="C18" s="86"/>
      <c r="D18" s="84"/>
      <c r="E18" s="84"/>
      <c r="F18" s="84"/>
      <c r="G18" s="85"/>
      <c r="H18" s="85">
        <f>VLOOKUP($H$1,Skole!$A$5:$Z$29,16,FALSE)</f>
        <v>0</v>
      </c>
    </row>
    <row r="19" spans="1:14" s="80" customFormat="1" ht="20" customHeight="1" x14ac:dyDescent="0.35">
      <c r="A19" s="3"/>
      <c r="B19" s="79" t="s">
        <v>5</v>
      </c>
      <c r="C19" s="79"/>
      <c r="D19" s="84"/>
      <c r="E19" s="84">
        <f>VLOOKUP($H$1,Mad!$A$5:$X$29,9,FALSE)</f>
        <v>0</v>
      </c>
      <c r="F19" s="85">
        <f>'Pris-Tur'!D7</f>
        <v>2000</v>
      </c>
      <c r="G19" s="85">
        <f>E19*F19</f>
        <v>0</v>
      </c>
      <c r="H19" s="85"/>
    </row>
    <row r="20" spans="1:14" s="80" customFormat="1" ht="20" customHeight="1" x14ac:dyDescent="0.35">
      <c r="A20" s="3"/>
      <c r="B20" s="79" t="s">
        <v>103</v>
      </c>
      <c r="C20" s="79"/>
      <c r="D20" s="84"/>
      <c r="E20" s="84">
        <f>VLOOKUP($H$1,Mad!$A$5:$X$29,14,FALSE)</f>
        <v>0</v>
      </c>
      <c r="F20" s="85">
        <f>'Pris-Tur'!D8</f>
        <v>2900</v>
      </c>
      <c r="G20" s="85">
        <f>E20*F20</f>
        <v>0</v>
      </c>
      <c r="H20" s="85"/>
    </row>
    <row r="21" spans="1:14" s="80" customFormat="1" ht="20" customHeight="1" x14ac:dyDescent="0.35">
      <c r="A21" s="3"/>
      <c r="B21" s="79" t="s">
        <v>6</v>
      </c>
      <c r="C21" s="79"/>
      <c r="D21" s="84"/>
      <c r="E21" s="84">
        <f>VLOOKUP($H$1,Mad!$A$5:$X$29,20,FALSE)</f>
        <v>0</v>
      </c>
      <c r="F21" s="85">
        <f>'Pris-Tur'!D9</f>
        <v>3400</v>
      </c>
      <c r="G21" s="85">
        <f>E21*F21</f>
        <v>0</v>
      </c>
      <c r="H21" s="85">
        <f>SUM(G19:G21)</f>
        <v>0</v>
      </c>
    </row>
    <row r="22" spans="1:14" s="80" customFormat="1" ht="20" customHeight="1" x14ac:dyDescent="0.35">
      <c r="A22" s="3"/>
      <c r="B22" s="87" t="s">
        <v>14</v>
      </c>
      <c r="C22" s="120"/>
      <c r="D22" s="88"/>
      <c r="E22" s="87"/>
      <c r="F22" s="88"/>
      <c r="G22" s="88"/>
      <c r="H22" s="232">
        <f>VLOOKUP($H$1,Afslutn!A5:D29,4,FALSE)</f>
        <v>0</v>
      </c>
      <c r="I22" s="3"/>
      <c r="J22" s="3"/>
    </row>
    <row r="23" spans="1:14" s="80" customFormat="1" ht="20" customHeight="1" x14ac:dyDescent="0.35">
      <c r="A23" s="3"/>
      <c r="B23" s="89"/>
      <c r="C23" s="89"/>
      <c r="D23" s="89"/>
      <c r="E23" s="89"/>
      <c r="F23" s="90" t="s">
        <v>198</v>
      </c>
      <c r="G23" s="91"/>
      <c r="H23" s="91">
        <f>SUM(H15:H22)</f>
        <v>0</v>
      </c>
    </row>
    <row r="24" spans="1:14" s="80" customFormat="1" ht="20" customHeight="1" x14ac:dyDescent="0.35">
      <c r="A24" s="3"/>
      <c r="B24" s="250" t="s">
        <v>166</v>
      </c>
      <c r="C24" s="89"/>
      <c r="D24" s="89"/>
      <c r="E24" s="89"/>
      <c r="F24" s="89"/>
      <c r="G24" s="92"/>
      <c r="H24" s="93"/>
    </row>
    <row r="25" spans="1:14" s="80" customFormat="1" ht="20" customHeight="1" x14ac:dyDescent="0.35">
      <c r="A25" s="3"/>
      <c r="B25" s="253" t="s">
        <v>74</v>
      </c>
      <c r="C25" s="254"/>
      <c r="D25" s="253" t="s">
        <v>75</v>
      </c>
      <c r="E25" s="254"/>
      <c r="F25" s="253" t="s">
        <v>76</v>
      </c>
      <c r="G25" s="254"/>
    </row>
    <row r="26" spans="1:14" s="80" customFormat="1" ht="20" customHeight="1" x14ac:dyDescent="0.35">
      <c r="A26" s="3"/>
      <c r="B26" s="275">
        <f>VLOOKUP($H$1,Dagsture!$A$5:$X$29,3,FALSE)</f>
        <v>0</v>
      </c>
      <c r="C26" s="251">
        <f>VLOOKUP($H$1,Dagsture!$A$5:$X$29,4,FALSE)</f>
        <v>0</v>
      </c>
      <c r="D26" s="275">
        <f>VLOOKUP($H$1,Dagsture!$A$5:$X$29,5,FALSE)</f>
        <v>0</v>
      </c>
      <c r="E26" s="251">
        <f>VLOOKUP($H$1,Dagsture!$A$5:$X$29,6,FALSE)</f>
        <v>0</v>
      </c>
      <c r="F26" s="275">
        <f>VLOOKUP($H$1,Dagsture!$A$5:$X$29,7,FALSE)</f>
        <v>0</v>
      </c>
      <c r="G26" s="251">
        <f>VLOOKUP($H$1,Dagsture!$A$5:$X$29,8,FALSE)</f>
        <v>0</v>
      </c>
      <c r="H26" s="255">
        <f>C26+E26+G26</f>
        <v>0</v>
      </c>
    </row>
    <row r="27" spans="1:14" s="80" customFormat="1" ht="20" customHeight="1" x14ac:dyDescent="0.35">
      <c r="A27" s="3"/>
      <c r="B27" s="220"/>
      <c r="C27" s="221"/>
      <c r="D27" s="220"/>
      <c r="E27" s="221"/>
      <c r="F27" s="220"/>
      <c r="G27" s="221"/>
      <c r="H27" s="222"/>
    </row>
    <row r="28" spans="1:14" s="80" customFormat="1" ht="20" customHeight="1" thickBot="1" x14ac:dyDescent="0.4">
      <c r="A28" s="3"/>
      <c r="C28" s="89"/>
      <c r="E28" s="89"/>
      <c r="F28" s="100" t="s">
        <v>199</v>
      </c>
      <c r="G28" s="100"/>
      <c r="H28" s="102">
        <f>H23+H26</f>
        <v>0</v>
      </c>
    </row>
    <row r="29" spans="1:14" s="80" customFormat="1" ht="20" customHeight="1" thickTop="1" x14ac:dyDescent="0.35">
      <c r="A29" s="3"/>
    </row>
    <row r="30" spans="1:14" ht="20" customHeight="1" x14ac:dyDescent="0.35">
      <c r="A30" s="2"/>
      <c r="B30" s="2"/>
      <c r="C30" s="3"/>
      <c r="D30" s="80"/>
      <c r="E30" s="80"/>
      <c r="F30" s="289" t="str">
        <f>IF(H30=0," ","Stemmer ikke")</f>
        <v xml:space="preserve"> </v>
      </c>
      <c r="G30" s="289"/>
      <c r="H30" s="290">
        <f>VLOOKUP($H$1,Sum!$A$5:$K$29,11,FALSE)-H28</f>
        <v>0</v>
      </c>
      <c r="I30" s="2"/>
      <c r="J30" s="2"/>
    </row>
    <row r="31" spans="1:14" ht="20" customHeight="1" x14ac:dyDescent="0.3">
      <c r="B31" s="2"/>
      <c r="K31" s="1"/>
      <c r="L31" s="1"/>
      <c r="M31" s="1"/>
      <c r="N31" s="1"/>
    </row>
    <row r="32" spans="1:14" x14ac:dyDescent="0.3">
      <c r="K32" s="1"/>
      <c r="L32" s="1"/>
      <c r="M32" s="1"/>
      <c r="N32" s="1"/>
    </row>
    <row r="33" spans="11:17" x14ac:dyDescent="0.3">
      <c r="K33" s="1"/>
      <c r="L33" s="1"/>
      <c r="M33" s="1"/>
      <c r="N33" s="1"/>
      <c r="O33" s="1"/>
      <c r="P33" s="1"/>
      <c r="Q33" s="1"/>
    </row>
    <row r="34" spans="11:17" x14ac:dyDescent="0.3">
      <c r="K34" s="1"/>
      <c r="L34" s="1"/>
      <c r="M34" s="1"/>
      <c r="N34" s="1"/>
    </row>
    <row r="35" spans="11:17" x14ac:dyDescent="0.3">
      <c r="K35" s="1"/>
      <c r="L35" s="1"/>
      <c r="M35" s="1"/>
      <c r="N35" s="1"/>
    </row>
    <row r="36" spans="11:17" x14ac:dyDescent="0.3">
      <c r="K36" s="1"/>
      <c r="L36" s="1"/>
      <c r="M36" s="1"/>
      <c r="N36" s="1"/>
    </row>
    <row r="37" spans="11:17" x14ac:dyDescent="0.3">
      <c r="K37" s="1"/>
      <c r="L37" s="1"/>
      <c r="M37" s="1"/>
      <c r="N37" s="1"/>
    </row>
    <row r="38" spans="11:17" x14ac:dyDescent="0.3">
      <c r="K38" s="1"/>
      <c r="L38" s="1"/>
      <c r="M38" s="1"/>
      <c r="N38" s="1"/>
    </row>
    <row r="39" spans="11:17" x14ac:dyDescent="0.3">
      <c r="K39" s="1"/>
      <c r="L39" s="1"/>
      <c r="M39" s="1"/>
      <c r="N39" s="1"/>
    </row>
    <row r="40" spans="11:17" x14ac:dyDescent="0.3">
      <c r="K40" s="1"/>
      <c r="L40" s="1"/>
      <c r="M40" s="1"/>
      <c r="N40" s="1"/>
    </row>
    <row r="41" spans="11:17" x14ac:dyDescent="0.3">
      <c r="K41" s="1"/>
      <c r="L41" s="1"/>
      <c r="M41" s="1"/>
      <c r="N41" s="1"/>
    </row>
    <row r="42" spans="11:17" x14ac:dyDescent="0.3">
      <c r="K42" s="1"/>
      <c r="L42" s="1"/>
      <c r="M42" s="1"/>
      <c r="N42" s="1"/>
    </row>
    <row r="43" spans="11:17" x14ac:dyDescent="0.3">
      <c r="K43" s="1"/>
      <c r="L43" s="1"/>
      <c r="M43" s="1"/>
      <c r="N43" s="1"/>
    </row>
    <row r="44" spans="11:17" x14ac:dyDescent="0.3">
      <c r="K44" s="1"/>
      <c r="L44" s="1"/>
      <c r="M44" s="1"/>
      <c r="N44" s="1"/>
    </row>
    <row r="45" spans="11:17" x14ac:dyDescent="0.3">
      <c r="K45" s="1"/>
      <c r="L45" s="1"/>
      <c r="M45" s="1"/>
      <c r="N45" s="1"/>
    </row>
    <row r="46" spans="11:17" x14ac:dyDescent="0.3">
      <c r="K46" s="1"/>
      <c r="L46" s="1"/>
      <c r="M46" s="1"/>
      <c r="N46" s="1"/>
    </row>
    <row r="47" spans="11:17" x14ac:dyDescent="0.3">
      <c r="K47" s="1"/>
      <c r="L47" s="1"/>
      <c r="M47" s="1"/>
      <c r="N47" s="1"/>
    </row>
  </sheetData>
  <pageMargins left="0.74803149606299213" right="0.35433070866141736" top="0.51181102362204722" bottom="0.51181102362204722" header="0.51181102362204722" footer="0.51181102362204722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Z27"/>
  <sheetViews>
    <sheetView showGridLines="0" workbookViewId="0">
      <selection activeCell="D33" sqref="D33"/>
    </sheetView>
  </sheetViews>
  <sheetFormatPr defaultColWidth="8.81640625" defaultRowHeight="15.5" x14ac:dyDescent="0.35"/>
  <cols>
    <col min="1" max="1" width="2.26953125" style="12" customWidth="1"/>
    <col min="2" max="2" width="4.453125" style="12" customWidth="1"/>
    <col min="3" max="3" width="63.90625" style="12" customWidth="1"/>
    <col min="4" max="4" width="15.26953125" style="12" customWidth="1"/>
    <col min="5" max="5" width="3.6328125" style="12" customWidth="1"/>
    <col min="6" max="6" width="8.453125" style="12" customWidth="1"/>
    <col min="7" max="7" width="9.6328125" style="12" customWidth="1"/>
    <col min="8" max="8" width="8.7265625" style="12" customWidth="1"/>
    <col min="9" max="11" width="6.81640625" style="12" customWidth="1"/>
    <col min="12" max="12" width="2.26953125" style="12" customWidth="1"/>
    <col min="13" max="13" width="11.54296875" style="12" customWidth="1"/>
    <col min="14" max="14" width="3.81640625" style="12" customWidth="1"/>
    <col min="15" max="15" width="2.1796875" style="12" customWidth="1"/>
    <col min="16" max="19" width="8.81640625" style="17"/>
    <col min="20" max="20" width="12" style="17" customWidth="1"/>
    <col min="21" max="22" width="8.81640625" style="17"/>
    <col min="23" max="24" width="8.81640625" style="12"/>
    <col min="25" max="25" width="12.54296875" style="12" customWidth="1"/>
    <col min="26" max="16384" width="8.81640625" style="12"/>
  </cols>
  <sheetData>
    <row r="1" spans="2:22" ht="33" x14ac:dyDescent="0.7">
      <c r="B1" s="11" t="s">
        <v>30</v>
      </c>
      <c r="H1" s="25"/>
    </row>
    <row r="2" spans="2:22" x14ac:dyDescent="0.35">
      <c r="M2" s="32"/>
    </row>
    <row r="3" spans="2:22" ht="33" x14ac:dyDescent="0.7">
      <c r="B3" s="188" t="s">
        <v>36</v>
      </c>
      <c r="D3" s="187" t="s">
        <v>159</v>
      </c>
    </row>
    <row r="4" spans="2:22" s="13" customFormat="1" ht="18" x14ac:dyDescent="0.4">
      <c r="B4" s="218"/>
      <c r="C4" s="219" t="s">
        <v>186</v>
      </c>
      <c r="D4" s="149">
        <v>35000</v>
      </c>
      <c r="E4" s="150"/>
      <c r="P4" s="17"/>
      <c r="Q4" s="17"/>
      <c r="R4" s="17"/>
      <c r="S4" s="17"/>
      <c r="T4" s="17"/>
      <c r="U4" s="17"/>
      <c r="V4" s="17"/>
    </row>
    <row r="5" spans="2:22" s="13" customFormat="1" ht="18" x14ac:dyDescent="0.4">
      <c r="B5" s="218"/>
      <c r="C5" s="219" t="s">
        <v>185</v>
      </c>
      <c r="D5" s="149">
        <v>2650</v>
      </c>
      <c r="E5" s="150"/>
      <c r="P5" s="17"/>
      <c r="Q5" s="17"/>
      <c r="R5" s="17"/>
      <c r="S5" s="17"/>
      <c r="T5" s="17"/>
      <c r="U5" s="17"/>
      <c r="V5" s="17"/>
    </row>
    <row r="6" spans="2:22" s="13" customFormat="1" ht="18" x14ac:dyDescent="0.4">
      <c r="B6" s="218"/>
      <c r="C6" s="219" t="s">
        <v>94</v>
      </c>
      <c r="D6" s="149">
        <v>3000</v>
      </c>
      <c r="P6" s="17"/>
      <c r="Q6" s="17"/>
      <c r="R6" s="17"/>
      <c r="S6" s="17"/>
      <c r="T6" s="17"/>
      <c r="U6" s="17"/>
      <c r="V6" s="17"/>
    </row>
    <row r="7" spans="2:22" s="13" customFormat="1" ht="18" x14ac:dyDescent="0.4">
      <c r="B7" s="218"/>
      <c r="C7" s="219" t="s">
        <v>5</v>
      </c>
      <c r="D7" s="149">
        <v>2000</v>
      </c>
      <c r="G7" s="151"/>
      <c r="H7" s="151"/>
      <c r="I7" s="151"/>
      <c r="P7" s="17"/>
      <c r="Q7" s="17"/>
      <c r="R7" s="17"/>
      <c r="S7" s="17"/>
      <c r="T7" s="17"/>
      <c r="U7" s="17"/>
      <c r="V7" s="17"/>
    </row>
    <row r="8" spans="2:22" s="13" customFormat="1" ht="18" x14ac:dyDescent="0.4">
      <c r="B8" s="218"/>
      <c r="C8" s="219" t="s">
        <v>103</v>
      </c>
      <c r="D8" s="149">
        <v>2900</v>
      </c>
      <c r="G8" s="151"/>
      <c r="H8" s="151"/>
      <c r="I8" s="151"/>
      <c r="P8" s="17"/>
      <c r="Q8" s="17"/>
      <c r="R8" s="17"/>
      <c r="S8" s="17"/>
      <c r="T8" s="17"/>
      <c r="U8" s="17"/>
      <c r="V8" s="17"/>
    </row>
    <row r="9" spans="2:22" s="13" customFormat="1" ht="18" x14ac:dyDescent="0.4">
      <c r="B9" s="218"/>
      <c r="C9" s="219" t="s">
        <v>6</v>
      </c>
      <c r="D9" s="149">
        <v>3400</v>
      </c>
      <c r="G9" s="151"/>
      <c r="H9" s="151"/>
      <c r="I9" s="151"/>
      <c r="P9" s="17"/>
      <c r="Q9" s="17"/>
      <c r="R9" s="17"/>
      <c r="S9" s="17"/>
      <c r="T9" s="17"/>
      <c r="U9" s="17"/>
      <c r="V9" s="17"/>
    </row>
    <row r="10" spans="2:22" s="13" customFormat="1" ht="18" x14ac:dyDescent="0.4">
      <c r="B10" s="218"/>
      <c r="C10" s="219" t="s">
        <v>184</v>
      </c>
      <c r="D10" s="149">
        <v>2200</v>
      </c>
      <c r="G10" s="151"/>
      <c r="H10" s="151"/>
      <c r="I10" s="151"/>
      <c r="P10" s="17"/>
      <c r="Q10" s="17"/>
      <c r="R10" s="17"/>
      <c r="S10" s="17"/>
      <c r="T10" s="17"/>
      <c r="U10" s="17"/>
      <c r="V10" s="17"/>
    </row>
    <row r="11" spans="2:22" s="13" customFormat="1" ht="18" x14ac:dyDescent="0.4">
      <c r="B11" s="218"/>
      <c r="C11" s="219" t="s">
        <v>182</v>
      </c>
      <c r="D11" s="149">
        <v>1150</v>
      </c>
      <c r="P11" s="17"/>
      <c r="Q11" s="17"/>
      <c r="R11" s="17"/>
      <c r="S11" s="17"/>
      <c r="T11" s="17"/>
      <c r="U11" s="17"/>
      <c r="V11" s="17"/>
    </row>
    <row r="12" spans="2:22" s="13" customFormat="1" ht="18" x14ac:dyDescent="0.4">
      <c r="B12" s="218"/>
      <c r="C12" s="219" t="s">
        <v>183</v>
      </c>
      <c r="D12" s="149">
        <v>1700</v>
      </c>
      <c r="P12" s="17"/>
      <c r="Q12" s="17"/>
      <c r="R12" s="17"/>
      <c r="S12" s="17"/>
      <c r="T12" s="17"/>
      <c r="U12" s="17"/>
      <c r="V12" s="17"/>
    </row>
    <row r="13" spans="2:22" s="13" customFormat="1" ht="18" x14ac:dyDescent="0.4">
      <c r="B13" s="218"/>
      <c r="C13" s="219" t="s">
        <v>14</v>
      </c>
      <c r="D13" s="149">
        <v>15000</v>
      </c>
      <c r="P13" s="17"/>
      <c r="Q13" s="17"/>
      <c r="R13" s="17"/>
      <c r="S13" s="17"/>
      <c r="T13" s="17"/>
      <c r="U13" s="17"/>
      <c r="V13" s="17"/>
    </row>
    <row r="14" spans="2:22" s="14" customFormat="1" ht="20.5" x14ac:dyDescent="0.45">
      <c r="P14" s="17"/>
      <c r="Q14" s="17"/>
      <c r="R14" s="17"/>
      <c r="S14" s="17"/>
      <c r="T14" s="17"/>
      <c r="U14" s="17"/>
      <c r="V14" s="17"/>
    </row>
    <row r="15" spans="2:22" s="14" customFormat="1" ht="20.5" x14ac:dyDescent="0.45">
      <c r="P15" s="17"/>
      <c r="Q15" s="17"/>
      <c r="R15" s="17"/>
      <c r="S15" s="17"/>
      <c r="T15" s="17"/>
      <c r="U15" s="17"/>
      <c r="V15" s="17"/>
    </row>
    <row r="16" spans="2:22" s="14" customFormat="1" ht="22.5" x14ac:dyDescent="0.45">
      <c r="B16" s="186" t="s">
        <v>177</v>
      </c>
      <c r="C16" s="15"/>
      <c r="D16" s="187" t="s">
        <v>159</v>
      </c>
      <c r="P16" s="17"/>
      <c r="Q16" s="17"/>
      <c r="R16" s="17"/>
      <c r="S16" s="17"/>
      <c r="T16" s="17"/>
      <c r="U16" s="17"/>
      <c r="V16" s="17"/>
    </row>
    <row r="17" spans="2:26" s="13" customFormat="1" ht="20.5" x14ac:dyDescent="0.45">
      <c r="B17" s="189"/>
      <c r="C17" s="189"/>
      <c r="D17" s="190"/>
      <c r="E17" s="14"/>
      <c r="F17" s="191">
        <v>15</v>
      </c>
      <c r="G17" s="191">
        <v>17</v>
      </c>
      <c r="H17" s="191">
        <v>19</v>
      </c>
      <c r="I17" s="14"/>
      <c r="K17" s="14"/>
      <c r="M17" s="14"/>
      <c r="N17" s="14"/>
      <c r="O17" s="14"/>
      <c r="P17" s="17"/>
      <c r="Q17" s="17"/>
      <c r="R17" s="17"/>
      <c r="S17" s="17"/>
      <c r="T17" s="17"/>
      <c r="U17" s="17"/>
      <c r="V17" s="17"/>
      <c r="W17" s="14"/>
      <c r="X17" s="14"/>
      <c r="Y17" s="14"/>
      <c r="Z17" s="14"/>
    </row>
    <row r="18" spans="2:26" s="13" customFormat="1" ht="20.5" x14ac:dyDescent="0.45">
      <c r="B18" s="189" t="s">
        <v>20</v>
      </c>
      <c r="C18" s="189" t="s">
        <v>181</v>
      </c>
      <c r="D18" s="190" t="s">
        <v>13</v>
      </c>
      <c r="E18" s="14"/>
      <c r="F18" s="192" t="s">
        <v>178</v>
      </c>
      <c r="G18" s="192" t="s">
        <v>179</v>
      </c>
      <c r="H18" s="192" t="s">
        <v>180</v>
      </c>
      <c r="I18" s="14"/>
      <c r="K18" s="14"/>
      <c r="M18" s="14"/>
      <c r="N18" s="14"/>
      <c r="O18" s="14"/>
      <c r="P18" s="17"/>
      <c r="Q18" s="17"/>
      <c r="R18" s="17"/>
      <c r="S18" s="17"/>
      <c r="T18" s="17"/>
      <c r="U18" s="17"/>
      <c r="V18" s="17"/>
      <c r="W18" s="14"/>
      <c r="X18" s="14"/>
      <c r="Y18" s="14"/>
      <c r="Z18" s="14"/>
    </row>
    <row r="19" spans="2:26" s="13" customFormat="1" ht="20.5" x14ac:dyDescent="0.45">
      <c r="B19" s="77">
        <v>1</v>
      </c>
      <c r="C19" s="16" t="s">
        <v>170</v>
      </c>
      <c r="D19" s="34">
        <v>12700</v>
      </c>
      <c r="E19" s="14"/>
      <c r="F19" s="38" t="s">
        <v>77</v>
      </c>
      <c r="G19" s="193"/>
      <c r="H19" s="193"/>
      <c r="I19" s="14"/>
      <c r="K19" s="14"/>
      <c r="M19" s="14"/>
      <c r="N19" s="14"/>
      <c r="O19" s="14"/>
      <c r="P19" s="17"/>
      <c r="Q19" s="17"/>
      <c r="R19" s="17"/>
      <c r="S19" s="17"/>
      <c r="T19" s="17"/>
      <c r="U19" s="17"/>
      <c r="V19" s="17"/>
      <c r="W19" s="14"/>
      <c r="X19" s="14"/>
      <c r="Y19" s="14"/>
      <c r="Z19" s="14"/>
    </row>
    <row r="20" spans="2:26" s="13" customFormat="1" ht="20.5" x14ac:dyDescent="0.45">
      <c r="B20" s="77">
        <v>2</v>
      </c>
      <c r="C20" s="16" t="s">
        <v>171</v>
      </c>
      <c r="D20" s="34">
        <v>13400</v>
      </c>
      <c r="E20" s="14"/>
      <c r="F20" s="193"/>
      <c r="G20" s="38" t="s">
        <v>77</v>
      </c>
      <c r="H20" s="193"/>
      <c r="I20" s="14"/>
      <c r="K20" s="14"/>
      <c r="M20" s="14"/>
      <c r="N20" s="14"/>
      <c r="O20" s="14"/>
      <c r="P20" s="17"/>
      <c r="Q20" s="17"/>
      <c r="R20" s="17"/>
      <c r="S20" s="17"/>
      <c r="T20" s="17"/>
      <c r="U20" s="240"/>
      <c r="V20" s="17"/>
      <c r="W20" s="14"/>
      <c r="X20" s="14"/>
      <c r="Y20" s="14"/>
      <c r="Z20" s="14"/>
    </row>
    <row r="21" spans="2:26" s="13" customFormat="1" ht="20.5" x14ac:dyDescent="0.45">
      <c r="B21" s="77">
        <v>3</v>
      </c>
      <c r="C21" s="16" t="s">
        <v>172</v>
      </c>
      <c r="D21" s="34">
        <v>45000</v>
      </c>
      <c r="E21" s="14"/>
      <c r="F21" s="194"/>
      <c r="G21" s="38" t="s">
        <v>113</v>
      </c>
      <c r="H21" s="193"/>
      <c r="I21" s="14"/>
      <c r="K21" s="14"/>
      <c r="M21" s="14"/>
      <c r="N21" s="14"/>
      <c r="O21" s="14"/>
      <c r="P21" s="17"/>
      <c r="Q21" s="17"/>
      <c r="R21" s="17"/>
      <c r="S21" s="17"/>
      <c r="T21" s="17"/>
      <c r="U21" s="17"/>
      <c r="V21" s="17"/>
      <c r="W21" s="14"/>
      <c r="X21" s="14"/>
      <c r="Y21" s="14"/>
      <c r="Z21" s="14"/>
    </row>
    <row r="22" spans="2:26" s="13" customFormat="1" ht="20.5" x14ac:dyDescent="0.45">
      <c r="B22" s="77">
        <v>4</v>
      </c>
      <c r="C22" s="16" t="s">
        <v>173</v>
      </c>
      <c r="D22" s="34">
        <v>21000</v>
      </c>
      <c r="E22" s="14"/>
      <c r="F22" s="193"/>
      <c r="G22" s="38" t="s">
        <v>113</v>
      </c>
      <c r="H22" s="193"/>
      <c r="I22" s="14"/>
      <c r="K22" s="14"/>
      <c r="M22" s="14"/>
      <c r="N22" s="14"/>
      <c r="O22" s="14"/>
      <c r="P22" s="17"/>
      <c r="Q22" s="17"/>
      <c r="R22" s="17"/>
      <c r="S22" s="17"/>
      <c r="T22" s="17"/>
      <c r="U22" s="17"/>
      <c r="V22" s="17"/>
      <c r="W22" s="14"/>
      <c r="X22" s="14"/>
      <c r="Y22" s="14"/>
      <c r="Z22" s="14"/>
    </row>
    <row r="23" spans="2:26" s="13" customFormat="1" ht="20.5" x14ac:dyDescent="0.45">
      <c r="B23" s="77">
        <v>5</v>
      </c>
      <c r="C23" s="16" t="s">
        <v>175</v>
      </c>
      <c r="D23" s="34">
        <v>25000</v>
      </c>
      <c r="E23" s="14"/>
      <c r="F23" s="193"/>
      <c r="G23" s="38" t="s">
        <v>77</v>
      </c>
      <c r="H23" s="193"/>
      <c r="I23" s="14"/>
      <c r="K23" s="14"/>
      <c r="M23" s="14"/>
      <c r="N23" s="14"/>
      <c r="O23" s="14"/>
      <c r="P23" s="17"/>
      <c r="Q23" s="17"/>
      <c r="R23" s="17"/>
      <c r="S23" s="17"/>
      <c r="T23" s="17"/>
      <c r="U23" s="17"/>
      <c r="V23" s="17"/>
      <c r="W23" s="14"/>
      <c r="X23" s="14"/>
      <c r="Y23" s="14"/>
      <c r="Z23" s="14"/>
    </row>
    <row r="24" spans="2:26" s="13" customFormat="1" ht="20.5" x14ac:dyDescent="0.45">
      <c r="B24" s="77">
        <v>6</v>
      </c>
      <c r="C24" s="16" t="s">
        <v>21</v>
      </c>
      <c r="D24" s="34">
        <v>16000</v>
      </c>
      <c r="E24" s="14"/>
      <c r="F24" s="38" t="s">
        <v>112</v>
      </c>
      <c r="G24" s="193"/>
      <c r="H24" s="38" t="s">
        <v>112</v>
      </c>
      <c r="I24" s="14"/>
      <c r="K24" s="14"/>
      <c r="M24" s="14"/>
      <c r="N24" s="14"/>
      <c r="O24" s="14"/>
      <c r="P24" s="17"/>
      <c r="Q24" s="17"/>
      <c r="R24" s="17"/>
      <c r="S24" s="17"/>
      <c r="T24" s="17"/>
      <c r="U24" s="17"/>
      <c r="V24" s="17"/>
      <c r="W24" s="14"/>
      <c r="X24" s="14"/>
      <c r="Y24" s="14"/>
      <c r="Z24" s="14"/>
    </row>
    <row r="25" spans="2:26" s="13" customFormat="1" ht="20.5" x14ac:dyDescent="0.45">
      <c r="B25" s="77">
        <v>7</v>
      </c>
      <c r="C25" s="16" t="s">
        <v>174</v>
      </c>
      <c r="D25" s="34">
        <v>24000</v>
      </c>
      <c r="E25" s="14"/>
      <c r="F25" s="193"/>
      <c r="G25" s="38" t="s">
        <v>77</v>
      </c>
      <c r="H25" s="193"/>
      <c r="I25" s="14"/>
      <c r="K25" s="14"/>
      <c r="M25" s="14"/>
      <c r="N25" s="14"/>
      <c r="O25" s="14"/>
      <c r="P25" s="17"/>
      <c r="Q25" s="17"/>
      <c r="R25" s="17"/>
      <c r="S25" s="17"/>
      <c r="T25" s="17"/>
      <c r="U25" s="17"/>
      <c r="V25" s="17"/>
      <c r="W25" s="14"/>
      <c r="X25" s="14"/>
      <c r="Y25" s="14"/>
      <c r="Z25" s="14"/>
    </row>
    <row r="26" spans="2:26" s="13" customFormat="1" ht="20.5" x14ac:dyDescent="0.45">
      <c r="B26" s="77">
        <v>8</v>
      </c>
      <c r="C26" s="16" t="s">
        <v>176</v>
      </c>
      <c r="D26" s="34">
        <v>24000</v>
      </c>
      <c r="E26" s="14"/>
      <c r="F26" s="193"/>
      <c r="G26" s="38" t="s">
        <v>77</v>
      </c>
      <c r="H26" s="193"/>
      <c r="I26" s="14"/>
      <c r="K26" s="14"/>
      <c r="M26" s="14"/>
      <c r="N26" s="14"/>
      <c r="O26" s="14"/>
      <c r="P26" s="17"/>
      <c r="Q26" s="17"/>
      <c r="R26" s="17"/>
      <c r="S26" s="17"/>
      <c r="T26" s="17"/>
      <c r="U26" s="17"/>
      <c r="V26" s="17"/>
      <c r="W26" s="14"/>
      <c r="X26" s="14"/>
      <c r="Y26" s="14"/>
      <c r="Z26" s="14"/>
    </row>
    <row r="27" spans="2:26" ht="20.5" x14ac:dyDescent="0.45">
      <c r="E27" s="14"/>
      <c r="G27" s="14"/>
      <c r="I27" s="14"/>
      <c r="K27" s="14"/>
      <c r="M27" s="14"/>
      <c r="N27" s="14"/>
      <c r="O27" s="14"/>
      <c r="W27" s="14"/>
      <c r="X27" s="14"/>
      <c r="Y27" s="14"/>
      <c r="Z27" s="14"/>
    </row>
  </sheetData>
  <phoneticPr fontId="42" type="noConversion"/>
  <pageMargins left="0.31496062992125984" right="0.31496062992125984" top="0.74803149606299213" bottom="0.74803149606299213" header="0.31496062992125984" footer="0.31496062992125984"/>
  <pageSetup paperSize="9" scale="98"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6A8BB0-B4C3-457F-81E1-C5DF3A47A076}">
  <sheetPr>
    <tabColor theme="9" tint="-0.249977111117893"/>
  </sheetPr>
  <dimension ref="A1:H21"/>
  <sheetViews>
    <sheetView showGridLines="0" workbookViewId="0">
      <selection activeCell="F21" sqref="F21"/>
    </sheetView>
  </sheetViews>
  <sheetFormatPr defaultRowHeight="15.5" x14ac:dyDescent="0.35"/>
  <cols>
    <col min="1" max="1" width="8.7265625" style="115"/>
    <col min="2" max="2" width="10.81640625" style="115" customWidth="1"/>
    <col min="3" max="3" width="35.36328125" style="115" customWidth="1"/>
    <col min="4" max="4" width="8.26953125" style="115" customWidth="1"/>
    <col min="5" max="5" width="8.7265625" style="115"/>
    <col min="6" max="6" width="14.26953125" style="115" customWidth="1"/>
    <col min="7" max="16384" width="8.7265625" style="115"/>
  </cols>
  <sheetData>
    <row r="1" spans="1:8" ht="23" x14ac:dyDescent="0.5">
      <c r="A1" s="229" t="s">
        <v>30</v>
      </c>
      <c r="B1" s="105"/>
      <c r="C1" s="105"/>
      <c r="D1" s="105"/>
    </row>
    <row r="2" spans="1:8" ht="23" x14ac:dyDescent="0.5">
      <c r="B2" s="105"/>
      <c r="C2" s="105"/>
      <c r="D2" s="105"/>
    </row>
    <row r="3" spans="1:8" s="230" customFormat="1" ht="23" x14ac:dyDescent="0.5">
      <c r="A3" s="210" t="s">
        <v>107</v>
      </c>
      <c r="E3" s="210" t="s">
        <v>108</v>
      </c>
    </row>
    <row r="4" spans="1:8" x14ac:dyDescent="0.35">
      <c r="A4" s="116" t="s">
        <v>59</v>
      </c>
      <c r="B4" s="117"/>
      <c r="C4" s="117"/>
      <c r="E4" s="184" t="s">
        <v>60</v>
      </c>
      <c r="F4" s="185"/>
    </row>
    <row r="5" spans="1:8" x14ac:dyDescent="0.35">
      <c r="A5" s="241">
        <v>1301</v>
      </c>
      <c r="B5" s="242" t="s">
        <v>40</v>
      </c>
      <c r="C5" s="243"/>
      <c r="E5" s="245">
        <v>35818</v>
      </c>
      <c r="F5" s="245" t="s">
        <v>64</v>
      </c>
      <c r="G5" s="246" t="s">
        <v>65</v>
      </c>
      <c r="H5" s="243"/>
    </row>
    <row r="6" spans="1:8" x14ac:dyDescent="0.35">
      <c r="A6" s="241">
        <v>1303</v>
      </c>
      <c r="B6" s="242" t="s">
        <v>41</v>
      </c>
      <c r="C6" s="243"/>
      <c r="E6" s="245">
        <v>45</v>
      </c>
      <c r="F6" s="245" t="s">
        <v>56</v>
      </c>
      <c r="G6" s="246"/>
      <c r="H6" s="243"/>
    </row>
    <row r="7" spans="1:8" x14ac:dyDescent="0.35">
      <c r="A7" s="241">
        <v>1304</v>
      </c>
      <c r="B7" s="242" t="s">
        <v>42</v>
      </c>
      <c r="C7" s="243"/>
      <c r="E7" s="245">
        <v>358</v>
      </c>
      <c r="F7" s="245" t="s">
        <v>61</v>
      </c>
      <c r="G7" s="246" t="s">
        <v>63</v>
      </c>
      <c r="H7" s="243"/>
    </row>
    <row r="8" spans="1:8" x14ac:dyDescent="0.35">
      <c r="A8" s="241">
        <v>1306</v>
      </c>
      <c r="B8" s="242" t="s">
        <v>43</v>
      </c>
      <c r="C8" s="243"/>
      <c r="E8" s="245">
        <v>298</v>
      </c>
      <c r="F8" s="245" t="s">
        <v>62</v>
      </c>
      <c r="G8" s="246"/>
      <c r="H8" s="243"/>
    </row>
    <row r="9" spans="1:8" x14ac:dyDescent="0.35">
      <c r="A9" s="241">
        <v>1307</v>
      </c>
      <c r="B9" s="242" t="s">
        <v>44</v>
      </c>
      <c r="C9" s="243"/>
      <c r="E9" s="245">
        <v>299</v>
      </c>
      <c r="F9" s="245" t="s">
        <v>66</v>
      </c>
      <c r="G9" s="247" t="s">
        <v>67</v>
      </c>
      <c r="H9" s="243"/>
    </row>
    <row r="10" spans="1:8" x14ac:dyDescent="0.35">
      <c r="A10" s="241">
        <v>1308</v>
      </c>
      <c r="B10" s="242" t="s">
        <v>45</v>
      </c>
      <c r="C10" s="243"/>
      <c r="E10" s="245">
        <v>354</v>
      </c>
      <c r="F10" s="245" t="s">
        <v>31</v>
      </c>
      <c r="G10" s="243"/>
      <c r="H10" s="243"/>
    </row>
    <row r="11" spans="1:8" x14ac:dyDescent="0.35">
      <c r="A11" s="241">
        <v>1309</v>
      </c>
      <c r="B11" s="242" t="s">
        <v>46</v>
      </c>
      <c r="C11" s="243"/>
      <c r="E11" s="245">
        <v>47</v>
      </c>
      <c r="F11" s="245" t="s">
        <v>57</v>
      </c>
      <c r="G11" s="243"/>
      <c r="H11" s="243"/>
    </row>
    <row r="12" spans="1:8" x14ac:dyDescent="0.35">
      <c r="A12" s="241">
        <v>1311</v>
      </c>
      <c r="B12" s="242" t="s">
        <v>47</v>
      </c>
      <c r="C12" s="243"/>
      <c r="E12" s="245">
        <v>46</v>
      </c>
      <c r="F12" s="245" t="s">
        <v>58</v>
      </c>
      <c r="G12" s="243"/>
      <c r="H12" s="243"/>
    </row>
    <row r="13" spans="1:8" x14ac:dyDescent="0.35">
      <c r="A13" s="241">
        <v>1312</v>
      </c>
      <c r="B13" s="242" t="s">
        <v>48</v>
      </c>
      <c r="C13" s="243"/>
      <c r="E13" s="245">
        <v>99</v>
      </c>
      <c r="F13" s="245" t="s">
        <v>68</v>
      </c>
      <c r="G13" s="243"/>
      <c r="H13" s="243"/>
    </row>
    <row r="14" spans="1:8" x14ac:dyDescent="0.35">
      <c r="A14" s="241">
        <v>1315</v>
      </c>
      <c r="B14" s="324" t="s">
        <v>49</v>
      </c>
      <c r="C14" s="325"/>
    </row>
    <row r="15" spans="1:8" x14ac:dyDescent="0.35">
      <c r="A15" s="241">
        <v>1316</v>
      </c>
      <c r="B15" s="242" t="s">
        <v>120</v>
      </c>
      <c r="C15" s="243"/>
    </row>
    <row r="16" spans="1:8" x14ac:dyDescent="0.35">
      <c r="A16" s="241">
        <v>1317</v>
      </c>
      <c r="B16" s="242" t="s">
        <v>50</v>
      </c>
      <c r="C16" s="243"/>
    </row>
    <row r="17" spans="1:3" x14ac:dyDescent="0.35">
      <c r="A17" s="241">
        <v>1318</v>
      </c>
      <c r="B17" s="242" t="s">
        <v>51</v>
      </c>
      <c r="C17" s="243"/>
    </row>
    <row r="18" spans="1:3" x14ac:dyDescent="0.35">
      <c r="A18" s="241">
        <v>1319</v>
      </c>
      <c r="B18" s="242" t="s">
        <v>52</v>
      </c>
      <c r="C18" s="243"/>
    </row>
    <row r="19" spans="1:3" x14ac:dyDescent="0.35">
      <c r="A19" s="241">
        <v>1320</v>
      </c>
      <c r="B19" s="242" t="s">
        <v>53</v>
      </c>
      <c r="C19" s="243"/>
    </row>
    <row r="20" spans="1:3" x14ac:dyDescent="0.35">
      <c r="A20" s="241">
        <v>1323</v>
      </c>
      <c r="B20" s="242" t="s">
        <v>54</v>
      </c>
      <c r="C20" s="243"/>
    </row>
    <row r="21" spans="1:3" x14ac:dyDescent="0.35">
      <c r="A21" s="244">
        <v>1324</v>
      </c>
      <c r="B21" s="242" t="s">
        <v>55</v>
      </c>
      <c r="C21" s="243"/>
    </row>
  </sheetData>
  <sortState xmlns:xlrd2="http://schemas.microsoft.com/office/spreadsheetml/2017/richdata2" ref="E5:G12">
    <sortCondition ref="F5:F12"/>
  </sortState>
  <mergeCells count="1">
    <mergeCell ref="B14:C1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42"/>
  <sheetViews>
    <sheetView showGridLines="0" showZeros="0" tabSelected="1" topLeftCell="A2" zoomScale="106" zoomScaleNormal="106" workbookViewId="0">
      <selection activeCell="D15" sqref="D15"/>
    </sheetView>
  </sheetViews>
  <sheetFormatPr defaultColWidth="9.1796875" defaultRowHeight="13" x14ac:dyDescent="0.3"/>
  <cols>
    <col min="1" max="1" width="4.453125" style="7" customWidth="1"/>
    <col min="2" max="2" width="9.81640625" style="7" customWidth="1"/>
    <col min="3" max="3" width="7.54296875" style="7" customWidth="1"/>
    <col min="4" max="4" width="12.7265625" style="7" customWidth="1"/>
    <col min="5" max="5" width="9.453125" style="7" customWidth="1"/>
    <col min="6" max="6" width="11.6328125" style="7" customWidth="1"/>
    <col min="7" max="7" width="13.90625" style="7" customWidth="1"/>
    <col min="8" max="8" width="6.453125" style="64" customWidth="1"/>
    <col min="9" max="9" width="8.81640625" style="7" customWidth="1"/>
    <col min="10" max="10" width="8.7265625" style="37" customWidth="1"/>
    <col min="11" max="11" width="11.7265625" style="7" customWidth="1"/>
    <col min="12" max="12" width="6.7265625" style="7" customWidth="1"/>
    <col min="13" max="13" width="9.453125" style="7" customWidth="1"/>
    <col min="14" max="14" width="5.08984375" style="7" customWidth="1"/>
    <col min="15" max="15" width="17.6328125" style="7" customWidth="1"/>
    <col min="16" max="16" width="12.453125" style="7" customWidth="1"/>
    <col min="17" max="17" width="2.36328125" style="7" customWidth="1"/>
    <col min="18" max="18" width="14.7265625" style="7" customWidth="1"/>
    <col min="19" max="16384" width="9.1796875" style="7"/>
  </cols>
  <sheetData>
    <row r="1" spans="1:19" s="6" customFormat="1" ht="37" customHeight="1" x14ac:dyDescent="0.5">
      <c r="A1" s="105" t="s">
        <v>29</v>
      </c>
      <c r="B1" s="105"/>
      <c r="C1" s="105"/>
      <c r="D1" s="105"/>
      <c r="G1" s="326" t="s">
        <v>110</v>
      </c>
      <c r="H1" s="326"/>
      <c r="I1" s="326"/>
      <c r="J1" s="326"/>
      <c r="K1" s="326"/>
      <c r="L1" s="326"/>
      <c r="M1" s="326"/>
      <c r="N1" s="326"/>
    </row>
    <row r="2" spans="1:19" s="6" customFormat="1" ht="21" customHeight="1" x14ac:dyDescent="0.5">
      <c r="A2" s="105"/>
      <c r="B2" s="105"/>
      <c r="C2" s="105"/>
      <c r="D2" s="105"/>
      <c r="G2" s="327" t="s">
        <v>116</v>
      </c>
      <c r="H2" s="327"/>
      <c r="I2" s="327"/>
      <c r="J2" s="327"/>
      <c r="K2" s="327"/>
      <c r="L2" s="327"/>
      <c r="M2" s="327"/>
      <c r="N2" s="327"/>
    </row>
    <row r="3" spans="1:19" ht="18" customHeight="1" x14ac:dyDescent="0.3">
      <c r="A3" s="51"/>
      <c r="B3" s="108"/>
      <c r="C3" s="108"/>
      <c r="D3" s="108"/>
      <c r="E3" s="180" t="s">
        <v>24</v>
      </c>
      <c r="F3" s="109"/>
      <c r="G3" s="109"/>
      <c r="H3" s="320" t="s">
        <v>128</v>
      </c>
      <c r="I3" s="109"/>
      <c r="J3" s="110"/>
      <c r="K3" s="108"/>
      <c r="L3" s="109"/>
      <c r="M3" s="109"/>
      <c r="N3" s="179" t="s">
        <v>111</v>
      </c>
      <c r="O3" s="179"/>
      <c r="P3" s="56"/>
    </row>
    <row r="4" spans="1:19" x14ac:dyDescent="0.3">
      <c r="A4" s="106" t="s">
        <v>7</v>
      </c>
      <c r="B4" s="106" t="s">
        <v>4</v>
      </c>
      <c r="C4" s="106" t="s">
        <v>10</v>
      </c>
      <c r="D4" s="106" t="s">
        <v>11</v>
      </c>
      <c r="E4" s="107" t="s">
        <v>32</v>
      </c>
      <c r="F4" s="106" t="s">
        <v>133</v>
      </c>
      <c r="G4" s="111" t="s">
        <v>3</v>
      </c>
      <c r="H4" s="321" t="s">
        <v>127</v>
      </c>
      <c r="I4" s="235"/>
      <c r="J4" s="237" t="s">
        <v>92</v>
      </c>
      <c r="K4" s="106" t="s">
        <v>0</v>
      </c>
      <c r="L4" s="106" t="s">
        <v>1</v>
      </c>
      <c r="M4" s="106" t="s">
        <v>2</v>
      </c>
      <c r="N4" s="111" t="s">
        <v>131</v>
      </c>
      <c r="O4" s="112"/>
      <c r="P4" s="107" t="s">
        <v>132</v>
      </c>
      <c r="R4" s="182" t="s">
        <v>79</v>
      </c>
    </row>
    <row r="5" spans="1:19" ht="14.5" x14ac:dyDescent="0.35">
      <c r="A5" s="127">
        <v>1</v>
      </c>
      <c r="B5" s="29"/>
      <c r="C5" s="29"/>
      <c r="D5" s="29"/>
      <c r="E5" s="40"/>
      <c r="F5" s="18"/>
      <c r="G5" s="282"/>
      <c r="H5" s="322"/>
      <c r="I5" s="283" t="str">
        <f>IF(LEN(H5)&gt;0,VLOOKUP(H5,'Foren-land'!$E$5:$F$21,2,FALSE)," ")</f>
        <v xml:space="preserve"> </v>
      </c>
      <c r="J5" s="284"/>
      <c r="K5" s="285"/>
      <c r="L5" s="18"/>
      <c r="M5" s="114"/>
      <c r="N5" s="113"/>
      <c r="O5" s="181" t="str">
        <f>IF(LEN(N5)&gt;0,VLOOKUP(N5,'Foren-land'!$A$5:$C$21,2,FALSE)," ")</f>
        <v xml:space="preserve"> </v>
      </c>
      <c r="P5" s="24">
        <f>IF(Tilmeld!B5&gt;0,'Pris-Tur'!$D$4,)+IF(LEN(B5)&gt;0,IF(LEN(N5)=0,'Pris-Tur'!$D$5,),)</f>
        <v>0</v>
      </c>
      <c r="R5" s="308"/>
    </row>
    <row r="6" spans="1:19" ht="14.5" x14ac:dyDescent="0.35">
      <c r="A6" s="127">
        <v>2</v>
      </c>
      <c r="B6" s="29"/>
      <c r="C6" s="29"/>
      <c r="D6" s="29"/>
      <c r="E6" s="40"/>
      <c r="F6" s="18"/>
      <c r="G6" s="282"/>
      <c r="H6" s="323"/>
      <c r="I6" s="286" t="str">
        <f>IF(LEN(H6)&gt;0,VLOOKUP(H6,'Foren-land'!$E$5:$F$21,2,FALSE)," ")</f>
        <v xml:space="preserve"> </v>
      </c>
      <c r="J6" s="287"/>
      <c r="K6" s="285"/>
      <c r="L6" s="18"/>
      <c r="M6" s="114"/>
      <c r="N6" s="113"/>
      <c r="O6" s="181" t="str">
        <f>IF(LEN(N6)&gt;0,VLOOKUP(N6,'Foren-land'!$A$5:$C$21,2,FALSE)," ")</f>
        <v xml:space="preserve"> </v>
      </c>
      <c r="P6" s="24">
        <f>IF(Tilmeld!B6&gt;0,'Pris-Tur'!$D$4,)+IF(LEN(B6)&gt;0,IF(LEN(N6)=0,'Pris-Tur'!$D$5,),)</f>
        <v>0</v>
      </c>
      <c r="R6" s="308"/>
    </row>
    <row r="7" spans="1:19" ht="14.5" x14ac:dyDescent="0.35">
      <c r="A7" s="127">
        <v>3</v>
      </c>
      <c r="B7" s="29"/>
      <c r="C7" s="29"/>
      <c r="D7" s="29"/>
      <c r="E7" s="40"/>
      <c r="F7" s="18"/>
      <c r="G7" s="282"/>
      <c r="H7" s="323"/>
      <c r="I7" s="286" t="str">
        <f>IF(LEN(H7)&gt;0,VLOOKUP(H7,'Foren-land'!$E$5:$F$21,2,FALSE)," ")</f>
        <v xml:space="preserve"> </v>
      </c>
      <c r="J7" s="287"/>
      <c r="K7" s="285"/>
      <c r="L7" s="18"/>
      <c r="M7" s="114"/>
      <c r="N7" s="113"/>
      <c r="O7" s="181" t="str">
        <f>IF(LEN(N7)&gt;0,VLOOKUP(N7,'Foren-land'!$A$5:$C$21,2,FALSE)," ")</f>
        <v xml:space="preserve"> </v>
      </c>
      <c r="P7" s="24">
        <f>IF(Tilmeld!B7&gt;0,'Pris-Tur'!$D$4,)+IF(LEN(B7)&gt;0,IF(LEN(N7)=0,'Pris-Tur'!$D$5,),)</f>
        <v>0</v>
      </c>
      <c r="R7" s="308"/>
    </row>
    <row r="8" spans="1:19" ht="14.5" x14ac:dyDescent="0.35">
      <c r="A8" s="127">
        <v>4</v>
      </c>
      <c r="B8" s="29"/>
      <c r="C8" s="29"/>
      <c r="D8" s="29"/>
      <c r="E8" s="40"/>
      <c r="F8" s="18"/>
      <c r="G8" s="282"/>
      <c r="H8" s="323"/>
      <c r="I8" s="286" t="str">
        <f>IF(LEN(H8)&gt;0,VLOOKUP(H8,'Foren-land'!$E$5:$F$21,2,FALSE)," ")</f>
        <v xml:space="preserve"> </v>
      </c>
      <c r="J8" s="287"/>
      <c r="K8" s="285"/>
      <c r="L8" s="18"/>
      <c r="M8" s="114"/>
      <c r="N8" s="113"/>
      <c r="O8" s="181" t="str">
        <f>IF(LEN(N8)&gt;0,VLOOKUP(N8,'Foren-land'!$A$5:$C$21,2,FALSE)," ")</f>
        <v xml:space="preserve"> </v>
      </c>
      <c r="P8" s="24">
        <f>IF(Tilmeld!B8&gt;0,'Pris-Tur'!$D$4,)+IF(LEN(B8)&gt;0,IF(LEN(N8)=0,'Pris-Tur'!$D$5,),)</f>
        <v>0</v>
      </c>
      <c r="R8" s="308"/>
    </row>
    <row r="9" spans="1:19" ht="14.5" x14ac:dyDescent="0.35">
      <c r="A9" s="127">
        <v>5</v>
      </c>
      <c r="B9" s="29"/>
      <c r="C9" s="29"/>
      <c r="D9" s="29"/>
      <c r="E9" s="40"/>
      <c r="F9" s="18"/>
      <c r="G9" s="282"/>
      <c r="H9" s="323"/>
      <c r="I9" s="286" t="str">
        <f>IF(LEN(H9)&gt;0,VLOOKUP(H9,'Foren-land'!$E$5:$F$21,2,FALSE)," ")</f>
        <v xml:space="preserve"> </v>
      </c>
      <c r="J9" s="287"/>
      <c r="K9" s="285"/>
      <c r="L9" s="18"/>
      <c r="M9" s="114"/>
      <c r="N9" s="113"/>
      <c r="O9" s="181" t="str">
        <f>IF(LEN(N9)&gt;0,VLOOKUP(N9,'Foren-land'!$A$5:$C$21,2,FALSE)," ")</f>
        <v xml:space="preserve"> </v>
      </c>
      <c r="P9" s="24">
        <f>IF(Tilmeld!B9&gt;0,'Pris-Tur'!$D$4,)+IF(LEN(B9)&gt;0,IF(LEN(N9)=0,'Pris-Tur'!$D$5,),)</f>
        <v>0</v>
      </c>
      <c r="R9" s="308"/>
    </row>
    <row r="10" spans="1:19" ht="14.5" x14ac:dyDescent="0.35">
      <c r="A10" s="127">
        <v>6</v>
      </c>
      <c r="B10" s="29"/>
      <c r="C10" s="29"/>
      <c r="D10" s="29"/>
      <c r="E10" s="40"/>
      <c r="F10" s="18"/>
      <c r="G10" s="282"/>
      <c r="H10" s="323"/>
      <c r="I10" s="286" t="str">
        <f>IF(LEN(H10)&gt;0,VLOOKUP(H10,'Foren-land'!$E$5:$F$21,2,FALSE)," ")</f>
        <v xml:space="preserve"> </v>
      </c>
      <c r="J10" s="287"/>
      <c r="K10" s="285"/>
      <c r="L10" s="18"/>
      <c r="M10" s="114"/>
      <c r="N10" s="113"/>
      <c r="O10" s="181" t="str">
        <f>IF(LEN(N10)&gt;0,VLOOKUP(N10,'Foren-land'!$A$5:$C$21,2,FALSE)," ")</f>
        <v xml:space="preserve"> </v>
      </c>
      <c r="P10" s="24">
        <f>IF(Tilmeld!B10&gt;0,'Pris-Tur'!$D$4,)+IF(LEN(B10)&gt;0,IF(LEN(N10)=0,'Pris-Tur'!$D$5,),)</f>
        <v>0</v>
      </c>
      <c r="R10" s="308"/>
    </row>
    <row r="11" spans="1:19" ht="14.5" x14ac:dyDescent="0.35">
      <c r="A11" s="127">
        <v>7</v>
      </c>
      <c r="B11" s="29"/>
      <c r="C11" s="29"/>
      <c r="D11" s="29"/>
      <c r="E11" s="40"/>
      <c r="F11" s="18"/>
      <c r="G11" s="282"/>
      <c r="H11" s="323"/>
      <c r="I11" s="286" t="str">
        <f>IF(LEN(H11)&gt;0,VLOOKUP(H11,'Foren-land'!$E$5:$F$21,2,FALSE)," ")</f>
        <v xml:space="preserve"> </v>
      </c>
      <c r="J11" s="287"/>
      <c r="K11" s="285"/>
      <c r="L11" s="18"/>
      <c r="M11" s="114"/>
      <c r="N11" s="113"/>
      <c r="O11" s="181" t="str">
        <f>IF(LEN(N11)&gt;0,VLOOKUP(N11,'Foren-land'!$A$5:$C$21,2,FALSE)," ")</f>
        <v xml:space="preserve"> </v>
      </c>
      <c r="P11" s="24">
        <f>IF(Tilmeld!B11&gt;0,'Pris-Tur'!$D$4,)+IF(LEN(B11)&gt;0,IF(LEN(N11)=0,'Pris-Tur'!$D$5,),)</f>
        <v>0</v>
      </c>
      <c r="R11" s="308"/>
    </row>
    <row r="12" spans="1:19" ht="14.5" x14ac:dyDescent="0.35">
      <c r="A12" s="127">
        <v>8</v>
      </c>
      <c r="B12" s="29"/>
      <c r="C12" s="29"/>
      <c r="D12" s="29"/>
      <c r="E12" s="40"/>
      <c r="F12" s="18"/>
      <c r="G12" s="282"/>
      <c r="H12" s="323"/>
      <c r="I12" s="286" t="str">
        <f>IF(LEN(H12)&gt;0,VLOOKUP(H12,'Foren-land'!$E$5:$F$21,2,FALSE)," ")</f>
        <v xml:space="preserve"> </v>
      </c>
      <c r="J12" s="287"/>
      <c r="K12" s="285"/>
      <c r="L12" s="18"/>
      <c r="M12" s="114"/>
      <c r="N12" s="113"/>
      <c r="O12" s="181" t="str">
        <f>IF(LEN(N12)&gt;0,VLOOKUP(N12,'Foren-land'!$A$5:$C$21,2,FALSE)," ")</f>
        <v xml:space="preserve"> </v>
      </c>
      <c r="P12" s="24">
        <f>IF(Tilmeld!B12&gt;0,'Pris-Tur'!$D$4,)+IF(LEN(B12)&gt;0,IF(LEN(N12)=0,'Pris-Tur'!$D$5,),)</f>
        <v>0</v>
      </c>
      <c r="R12" s="308"/>
    </row>
    <row r="13" spans="1:19" ht="14.5" x14ac:dyDescent="0.35">
      <c r="A13" s="127">
        <v>9</v>
      </c>
      <c r="B13" s="29"/>
      <c r="C13" s="29"/>
      <c r="D13" s="29"/>
      <c r="E13" s="40"/>
      <c r="F13" s="18"/>
      <c r="G13" s="282"/>
      <c r="H13" s="323"/>
      <c r="I13" s="286" t="str">
        <f>IF(LEN(H13)&gt;0,VLOOKUP(H13,'Foren-land'!$E$5:$F$21,2,FALSE)," ")</f>
        <v xml:space="preserve"> </v>
      </c>
      <c r="J13" s="287"/>
      <c r="K13" s="285"/>
      <c r="L13" s="18"/>
      <c r="M13" s="114"/>
      <c r="N13" s="113"/>
      <c r="O13" s="181" t="str">
        <f>IF(LEN(N13)&gt;0,VLOOKUP(N13,'Foren-land'!$A$5:$C$21,2,FALSE)," ")</f>
        <v xml:space="preserve"> </v>
      </c>
      <c r="P13" s="24">
        <f>IF(Tilmeld!B13&gt;0,'Pris-Tur'!$D$4,)+IF(LEN(B13)&gt;0,IF(LEN(N13)=0,'Pris-Tur'!$D$5,),)</f>
        <v>0</v>
      </c>
      <c r="R13" s="308"/>
    </row>
    <row r="14" spans="1:19" ht="14.5" x14ac:dyDescent="0.35">
      <c r="A14" s="127">
        <v>10</v>
      </c>
      <c r="B14" s="29"/>
      <c r="C14" s="29"/>
      <c r="D14" s="29"/>
      <c r="E14" s="40"/>
      <c r="F14" s="18"/>
      <c r="G14" s="282"/>
      <c r="H14" s="323"/>
      <c r="I14" s="286" t="str">
        <f>IF(LEN(H14)&gt;0,VLOOKUP(H14,'Foren-land'!$E$5:$F$21,2,FALSE)," ")</f>
        <v xml:space="preserve"> </v>
      </c>
      <c r="J14" s="287"/>
      <c r="K14" s="285"/>
      <c r="L14" s="18"/>
      <c r="M14" s="114"/>
      <c r="N14" s="113"/>
      <c r="O14" s="181" t="str">
        <f>IF(LEN(N14)&gt;0,VLOOKUP(N14,'Foren-land'!$A$5:$C$21,2,FALSE)," ")</f>
        <v xml:space="preserve"> </v>
      </c>
      <c r="P14" s="24">
        <f>IF(Tilmeld!B14&gt;0,'Pris-Tur'!$D$4,)+IF(LEN(B14)&gt;0,IF(LEN(N14)=0,'Pris-Tur'!$D$5,),)</f>
        <v>0</v>
      </c>
      <c r="R14" s="308"/>
      <c r="S14" s="7" t="s">
        <v>35</v>
      </c>
    </row>
    <row r="15" spans="1:19" ht="14.5" x14ac:dyDescent="0.35">
      <c r="A15" s="127">
        <v>11</v>
      </c>
      <c r="B15" s="29"/>
      <c r="C15" s="29"/>
      <c r="D15" s="29"/>
      <c r="E15" s="40"/>
      <c r="F15" s="18"/>
      <c r="G15" s="282"/>
      <c r="H15" s="322"/>
      <c r="I15" s="283" t="str">
        <f>IF(LEN(H15)&gt;0,VLOOKUP(H15,'Foren-land'!$E$5:$F$21,2,FALSE)," ")</f>
        <v xml:space="preserve"> </v>
      </c>
      <c r="J15" s="287"/>
      <c r="K15" s="285"/>
      <c r="L15" s="18"/>
      <c r="M15" s="114"/>
      <c r="N15" s="113"/>
      <c r="O15" s="181" t="str">
        <f>IF(LEN(N15)&gt;0,VLOOKUP(N15,'Foren-land'!$A$5:$C$21,2,FALSE)," ")</f>
        <v xml:space="preserve"> </v>
      </c>
      <c r="P15" s="24">
        <f>IF(Tilmeld!B15&gt;0,'Pris-Tur'!$D$4,)+IF(LEN(B15)&gt;0,IF(LEN(N15)=0,'Pris-Tur'!$D$5,),)</f>
        <v>0</v>
      </c>
      <c r="R15" s="308"/>
    </row>
    <row r="16" spans="1:19" ht="14.5" x14ac:dyDescent="0.35">
      <c r="A16" s="127">
        <v>12</v>
      </c>
      <c r="B16" s="29"/>
      <c r="C16" s="29"/>
      <c r="D16" s="29"/>
      <c r="E16" s="40"/>
      <c r="F16" s="18"/>
      <c r="G16" s="282"/>
      <c r="H16" s="322"/>
      <c r="I16" s="283" t="str">
        <f>IF(LEN(H16)&gt;0,VLOOKUP(H16,'Foren-land'!$E$5:$F$21,2,FALSE)," ")</f>
        <v xml:space="preserve"> </v>
      </c>
      <c r="J16" s="287"/>
      <c r="K16" s="285"/>
      <c r="L16" s="18"/>
      <c r="M16" s="114"/>
      <c r="N16" s="113"/>
      <c r="O16" s="181" t="str">
        <f>IF(LEN(N16)&gt;0,VLOOKUP(N16,'Foren-land'!$A$5:$C$21,2,FALSE)," ")</f>
        <v xml:space="preserve"> </v>
      </c>
      <c r="P16" s="24">
        <f>IF(Tilmeld!B16&gt;0,'Pris-Tur'!$D$4,)+IF(LEN(B16)&gt;0,IF(LEN(N16)=0,'Pris-Tur'!$D$5,),)</f>
        <v>0</v>
      </c>
      <c r="R16" s="308"/>
    </row>
    <row r="17" spans="1:18" ht="14.5" x14ac:dyDescent="0.35">
      <c r="A17" s="127">
        <v>13</v>
      </c>
      <c r="B17" s="29"/>
      <c r="C17" s="29"/>
      <c r="D17" s="29"/>
      <c r="E17" s="40"/>
      <c r="F17" s="18"/>
      <c r="G17" s="282"/>
      <c r="H17" s="323"/>
      <c r="I17" s="286" t="str">
        <f>IF(LEN(H17)&gt;0,VLOOKUP(H17,'Foren-land'!$E$5:$F$21,2,FALSE)," ")</f>
        <v xml:space="preserve"> </v>
      </c>
      <c r="J17" s="287"/>
      <c r="K17" s="285"/>
      <c r="L17" s="18"/>
      <c r="M17" s="114"/>
      <c r="N17" s="113"/>
      <c r="O17" s="181" t="str">
        <f>IF(LEN(N17)&gt;0,VLOOKUP(N17,'Foren-land'!$A$5:$C$21,2,FALSE)," ")</f>
        <v xml:space="preserve"> </v>
      </c>
      <c r="P17" s="24">
        <f>IF(Tilmeld!B17&gt;0,'Pris-Tur'!$D$4,)+IF(LEN(B17)&gt;0,IF(LEN(N17)=0,'Pris-Tur'!$D$5,),)</f>
        <v>0</v>
      </c>
      <c r="R17" s="308"/>
    </row>
    <row r="18" spans="1:18" ht="14.5" x14ac:dyDescent="0.35">
      <c r="A18" s="127">
        <v>14</v>
      </c>
      <c r="B18" s="29"/>
      <c r="C18" s="29"/>
      <c r="D18" s="29"/>
      <c r="E18" s="40"/>
      <c r="F18" s="18"/>
      <c r="G18" s="282"/>
      <c r="H18" s="322"/>
      <c r="I18" s="283" t="str">
        <f>IF(LEN(H18)&gt;0,VLOOKUP(H18,'Foren-land'!$E$5:$F$21,2,FALSE)," ")</f>
        <v xml:space="preserve"> </v>
      </c>
      <c r="J18" s="287"/>
      <c r="K18" s="114"/>
      <c r="L18" s="18"/>
      <c r="M18" s="114"/>
      <c r="N18" s="113"/>
      <c r="O18" s="181" t="str">
        <f>IF(LEN(N18)&gt;0,VLOOKUP(N18,'Foren-land'!$A$5:$C$21,2,FALSE)," ")</f>
        <v xml:space="preserve"> </v>
      </c>
      <c r="P18" s="24">
        <f>IF(Tilmeld!B18&gt;0,'Pris-Tur'!$D$4,)+IF(LEN(B18)&gt;0,IF(LEN(N18)=0,'Pris-Tur'!$D$5,),)</f>
        <v>0</v>
      </c>
      <c r="R18" s="308"/>
    </row>
    <row r="19" spans="1:18" ht="14.5" x14ac:dyDescent="0.35">
      <c r="A19" s="127">
        <v>15</v>
      </c>
      <c r="B19" s="29"/>
      <c r="C19" s="29"/>
      <c r="D19" s="29"/>
      <c r="E19" s="40"/>
      <c r="F19" s="18"/>
      <c r="G19" s="282"/>
      <c r="H19" s="323"/>
      <c r="I19" s="286" t="str">
        <f>IF(LEN(H19)&gt;0,VLOOKUP(H19,'Foren-land'!$E$5:$F$21,2,FALSE)," ")</f>
        <v xml:space="preserve"> </v>
      </c>
      <c r="J19" s="287"/>
      <c r="K19" s="114"/>
      <c r="L19" s="18"/>
      <c r="M19" s="114"/>
      <c r="N19" s="113"/>
      <c r="O19" s="181" t="str">
        <f>IF(LEN(N19)&gt;0,VLOOKUP(N19,'Foren-land'!$A$5:$C$21,2,FALSE)," ")</f>
        <v xml:space="preserve"> </v>
      </c>
      <c r="P19" s="24">
        <f>IF(Tilmeld!B19&gt;0,'Pris-Tur'!$D$4,)+IF(LEN(B19)&gt;0,IF(LEN(N19)=0,'Pris-Tur'!$D$5,),)</f>
        <v>0</v>
      </c>
      <c r="R19" s="308"/>
    </row>
    <row r="20" spans="1:18" ht="14.5" x14ac:dyDescent="0.35">
      <c r="A20" s="127">
        <v>16</v>
      </c>
      <c r="B20" s="29"/>
      <c r="C20" s="29"/>
      <c r="D20" s="29"/>
      <c r="E20" s="40"/>
      <c r="F20" s="18"/>
      <c r="G20" s="282"/>
      <c r="H20" s="322"/>
      <c r="I20" s="283" t="str">
        <f>IF(LEN(H20)&gt;0,VLOOKUP(H20,'Foren-land'!$E$5:$F$21,2,FALSE)," ")</f>
        <v xml:space="preserve"> </v>
      </c>
      <c r="J20" s="287"/>
      <c r="K20" s="114"/>
      <c r="L20" s="18"/>
      <c r="M20" s="114"/>
      <c r="N20" s="113"/>
      <c r="O20" s="181" t="str">
        <f>IF(LEN(N20)&gt;0,VLOOKUP(N20,'Foren-land'!$A$5:$C$21,2,FALSE)," ")</f>
        <v xml:space="preserve"> </v>
      </c>
      <c r="P20" s="24">
        <f>IF(Tilmeld!B20&gt;0,'Pris-Tur'!$D$4,)+IF(LEN(B20)&gt;0,IF(LEN(N20)=0,'Pris-Tur'!$D$5,),)</f>
        <v>0</v>
      </c>
      <c r="R20" s="308"/>
    </row>
    <row r="21" spans="1:18" ht="14.5" x14ac:dyDescent="0.35">
      <c r="A21" s="127">
        <v>17</v>
      </c>
      <c r="B21" s="29"/>
      <c r="C21" s="29"/>
      <c r="D21" s="29"/>
      <c r="E21" s="40"/>
      <c r="F21" s="18"/>
      <c r="G21" s="282"/>
      <c r="H21" s="322"/>
      <c r="I21" s="283" t="str">
        <f>IF(LEN(H21)&gt;0,VLOOKUP(H21,'Foren-land'!$E$5:$F$21,2,FALSE)," ")</f>
        <v xml:space="preserve"> </v>
      </c>
      <c r="J21" s="287"/>
      <c r="K21" s="114"/>
      <c r="L21" s="18"/>
      <c r="M21" s="114"/>
      <c r="N21" s="113"/>
      <c r="O21" s="181" t="str">
        <f>IF(LEN(N21)&gt;0,VLOOKUP(N21,'Foren-land'!$A$5:$C$21,2,FALSE)," ")</f>
        <v xml:space="preserve"> </v>
      </c>
      <c r="P21" s="24">
        <f>IF(Tilmeld!B21&gt;0,'Pris-Tur'!$D$4,)+IF(LEN(B21)&gt;0,IF(LEN(N21)=0,'Pris-Tur'!$D$5,),)</f>
        <v>0</v>
      </c>
      <c r="R21" s="308"/>
    </row>
    <row r="22" spans="1:18" ht="14.5" x14ac:dyDescent="0.35">
      <c r="A22" s="127">
        <v>18</v>
      </c>
      <c r="B22" s="29"/>
      <c r="C22" s="29"/>
      <c r="D22" s="29"/>
      <c r="E22" s="40"/>
      <c r="F22" s="18"/>
      <c r="G22" s="282"/>
      <c r="H22" s="322"/>
      <c r="I22" s="283" t="str">
        <f>IF(LEN(H22)&gt;0,VLOOKUP(H22,'Foren-land'!$E$5:$F$21,2,FALSE)," ")</f>
        <v xml:space="preserve"> </v>
      </c>
      <c r="J22" s="287"/>
      <c r="K22" s="114"/>
      <c r="L22" s="18"/>
      <c r="M22" s="114"/>
      <c r="N22" s="113"/>
      <c r="O22" s="181" t="str">
        <f>IF(LEN(N22)&gt;0,VLOOKUP(N22,'Foren-land'!$A$5:$C$21,2,FALSE)," ")</f>
        <v xml:space="preserve"> </v>
      </c>
      <c r="P22" s="24">
        <f>IF(Tilmeld!B22&gt;0,'Pris-Tur'!$D$4,)+IF(LEN(B22)&gt;0,IF(LEN(N22)=0,'Pris-Tur'!$D$5,),)</f>
        <v>0</v>
      </c>
      <c r="R22" s="308"/>
    </row>
    <row r="23" spans="1:18" ht="14.5" x14ac:dyDescent="0.35">
      <c r="A23" s="127">
        <v>19</v>
      </c>
      <c r="B23" s="29"/>
      <c r="C23" s="29"/>
      <c r="D23" s="29"/>
      <c r="E23" s="40"/>
      <c r="F23" s="18"/>
      <c r="G23" s="282"/>
      <c r="H23" s="322"/>
      <c r="I23" s="283" t="str">
        <f>IF(LEN(H23)&gt;0,VLOOKUP(H23,'Foren-land'!$E$5:$F$21,2,FALSE)," ")</f>
        <v xml:space="preserve"> </v>
      </c>
      <c r="J23" s="287"/>
      <c r="K23" s="114"/>
      <c r="L23" s="18"/>
      <c r="M23" s="114"/>
      <c r="N23" s="113"/>
      <c r="O23" s="181" t="str">
        <f>IF(LEN(N23)&gt;0,VLOOKUP(N23,'Foren-land'!$A$5:$C$21,2,FALSE)," ")</f>
        <v xml:space="preserve"> </v>
      </c>
      <c r="P23" s="24">
        <f>IF(Tilmeld!B23&gt;0,'Pris-Tur'!$D$4,)+IF(LEN(B23)&gt;0,IF(LEN(N23)=0,'Pris-Tur'!$D$5,),)</f>
        <v>0</v>
      </c>
      <c r="R23" s="308"/>
    </row>
    <row r="24" spans="1:18" ht="14.5" x14ac:dyDescent="0.35">
      <c r="A24" s="127">
        <v>20</v>
      </c>
      <c r="B24" s="29"/>
      <c r="C24" s="29"/>
      <c r="D24" s="29"/>
      <c r="E24" s="40"/>
      <c r="F24" s="18"/>
      <c r="G24" s="282"/>
      <c r="H24" s="322"/>
      <c r="I24" s="283" t="str">
        <f>IF(LEN(H24)&gt;0,VLOOKUP(H24,'Foren-land'!$E$5:$F$21,2,FALSE)," ")</f>
        <v xml:space="preserve"> </v>
      </c>
      <c r="J24" s="287"/>
      <c r="K24" s="114"/>
      <c r="L24" s="18"/>
      <c r="M24" s="114"/>
      <c r="N24" s="113"/>
      <c r="O24" s="181" t="str">
        <f>IF(LEN(N24)&gt;0,VLOOKUP(N24,'Foren-land'!$A$5:$C$21,2,FALSE)," ")</f>
        <v xml:space="preserve"> </v>
      </c>
      <c r="P24" s="24">
        <f>IF(Tilmeld!B24&gt;0,'Pris-Tur'!$D$4,)+IF(LEN(B24)&gt;0,IF(LEN(N24)=0,'Pris-Tur'!$D$5,),)</f>
        <v>0</v>
      </c>
      <c r="R24" s="308"/>
    </row>
    <row r="25" spans="1:18" ht="14.5" x14ac:dyDescent="0.35">
      <c r="A25" s="127">
        <v>21</v>
      </c>
      <c r="B25" s="29"/>
      <c r="C25" s="29"/>
      <c r="D25" s="29"/>
      <c r="E25" s="40"/>
      <c r="F25" s="18"/>
      <c r="G25" s="282"/>
      <c r="H25" s="322"/>
      <c r="I25" s="283" t="str">
        <f>IF(LEN(H25)&gt;0,VLOOKUP(H25,'Foren-land'!$E$5:$F$21,2,FALSE)," ")</f>
        <v xml:space="preserve"> </v>
      </c>
      <c r="J25" s="287"/>
      <c r="K25" s="114"/>
      <c r="L25" s="18"/>
      <c r="M25" s="114"/>
      <c r="N25" s="113"/>
      <c r="O25" s="181" t="str">
        <f>IF(LEN(N25)&gt;0,VLOOKUP(N25,'Foren-land'!$A$5:$C$21,2,FALSE)," ")</f>
        <v xml:space="preserve"> </v>
      </c>
      <c r="P25" s="24">
        <f>IF(Tilmeld!B25&gt;0,'Pris-Tur'!$D$4,)+IF(LEN(B25)&gt;0,IF(LEN(N25)=0,'Pris-Tur'!$D$5,),)</f>
        <v>0</v>
      </c>
      <c r="R25" s="308"/>
    </row>
    <row r="26" spans="1:18" ht="14.5" x14ac:dyDescent="0.35">
      <c r="A26" s="127">
        <v>22</v>
      </c>
      <c r="B26" s="29"/>
      <c r="C26" s="29"/>
      <c r="D26" s="29"/>
      <c r="E26" s="40"/>
      <c r="F26" s="18"/>
      <c r="G26" s="282"/>
      <c r="H26" s="322"/>
      <c r="I26" s="283" t="str">
        <f>IF(LEN(H26)&gt;0,VLOOKUP(H26,'Foren-land'!$E$5:$F$21,2,FALSE)," ")</f>
        <v xml:space="preserve"> </v>
      </c>
      <c r="J26" s="287"/>
      <c r="K26" s="114"/>
      <c r="L26" s="18"/>
      <c r="M26" s="114"/>
      <c r="N26" s="113"/>
      <c r="O26" s="181" t="str">
        <f>IF(LEN(N26)&gt;0,VLOOKUP(N26,'Foren-land'!$A$5:$C$21,2,FALSE)," ")</f>
        <v xml:space="preserve"> </v>
      </c>
      <c r="P26" s="24">
        <f>IF(Tilmeld!B26&gt;0,'Pris-Tur'!$D$4,)+IF(LEN(B26)&gt;0,IF(LEN(N26)=0,'Pris-Tur'!$D$5,),)</f>
        <v>0</v>
      </c>
      <c r="R26" s="308"/>
    </row>
    <row r="27" spans="1:18" ht="14.5" x14ac:dyDescent="0.35">
      <c r="A27" s="127">
        <v>23</v>
      </c>
      <c r="B27" s="29"/>
      <c r="C27" s="29"/>
      <c r="D27" s="29"/>
      <c r="E27" s="40"/>
      <c r="F27" s="18"/>
      <c r="G27" s="282"/>
      <c r="H27" s="322"/>
      <c r="I27" s="283" t="str">
        <f>IF(LEN(H27)&gt;0,VLOOKUP(H27,'Foren-land'!$E$5:$F$21,2,FALSE)," ")</f>
        <v xml:space="preserve"> </v>
      </c>
      <c r="J27" s="287"/>
      <c r="K27" s="114"/>
      <c r="L27" s="18"/>
      <c r="M27" s="114"/>
      <c r="N27" s="113"/>
      <c r="O27" s="181" t="str">
        <f>IF(LEN(N27)&gt;0,VLOOKUP(N27,'Foren-land'!$A$5:$C$21,2,FALSE)," ")</f>
        <v xml:space="preserve"> </v>
      </c>
      <c r="P27" s="24">
        <f>IF(Tilmeld!B27&gt;0,'Pris-Tur'!$D$4,)+IF(LEN(B27)&gt;0,IF(LEN(N27)=0,'Pris-Tur'!$D$5,),)</f>
        <v>0</v>
      </c>
      <c r="R27" s="308"/>
    </row>
    <row r="28" spans="1:18" ht="14.5" x14ac:dyDescent="0.35">
      <c r="A28" s="127">
        <v>24</v>
      </c>
      <c r="B28" s="29"/>
      <c r="C28" s="29"/>
      <c r="D28" s="29"/>
      <c r="E28" s="40"/>
      <c r="F28" s="18"/>
      <c r="G28" s="282"/>
      <c r="H28" s="322"/>
      <c r="I28" s="283" t="str">
        <f>IF(LEN(H28)&gt;0,VLOOKUP(H28,'Foren-land'!$E$5:$F$21,2,FALSE)," ")</f>
        <v xml:space="preserve"> </v>
      </c>
      <c r="J28" s="287"/>
      <c r="K28" s="114"/>
      <c r="L28" s="18"/>
      <c r="M28" s="114"/>
      <c r="N28" s="113"/>
      <c r="O28" s="181" t="str">
        <f>IF(LEN(N28)&gt;0,VLOOKUP(N28,'Foren-land'!$A$5:$C$21,2,FALSE)," ")</f>
        <v xml:space="preserve"> </v>
      </c>
      <c r="P28" s="24">
        <f>IF(Tilmeld!B28&gt;0,'Pris-Tur'!$D$4,)+IF(LEN(B28)&gt;0,IF(LEN(N28)=0,'Pris-Tur'!$D$5,),)</f>
        <v>0</v>
      </c>
      <c r="R28" s="308"/>
    </row>
    <row r="29" spans="1:18" ht="14.5" x14ac:dyDescent="0.35">
      <c r="A29" s="127">
        <v>25</v>
      </c>
      <c r="B29" s="29"/>
      <c r="C29" s="29"/>
      <c r="D29" s="29"/>
      <c r="E29" s="40"/>
      <c r="F29" s="18"/>
      <c r="G29" s="282"/>
      <c r="H29" s="323"/>
      <c r="I29" s="283" t="str">
        <f>IF(LEN(H29)&gt;0,VLOOKUP(H29,'Foren-land'!$E$5:$F$21,2,FALSE)," ")</f>
        <v xml:space="preserve"> </v>
      </c>
      <c r="J29" s="287"/>
      <c r="K29" s="114"/>
      <c r="L29" s="18"/>
      <c r="M29" s="114"/>
      <c r="N29" s="113"/>
      <c r="O29" s="181" t="str">
        <f>IF(LEN(N29)&gt;0,VLOOKUP(N29,'Foren-land'!$A$5:$C$21,2,FALSE)," ")</f>
        <v xml:space="preserve"> </v>
      </c>
      <c r="P29" s="24">
        <f>IF(Tilmeld!B29&gt;0,'Pris-Tur'!$D$4,)+IF(LEN(B29)&gt;0,IF(LEN(N29)=0,'Pris-Tur'!$D$5,),)</f>
        <v>0</v>
      </c>
      <c r="R29" s="308"/>
    </row>
    <row r="30" spans="1:18" x14ac:dyDescent="0.3">
      <c r="O30" s="152" t="s">
        <v>18</v>
      </c>
      <c r="P30" s="30">
        <f>SUBTOTAL(9,P5:P29)</f>
        <v>0</v>
      </c>
    </row>
    <row r="32" spans="1:18" ht="15.5" x14ac:dyDescent="0.35">
      <c r="B32" s="76" t="s">
        <v>22</v>
      </c>
    </row>
    <row r="34" spans="2:9" ht="15.5" x14ac:dyDescent="0.35">
      <c r="B34" s="35" t="s">
        <v>23</v>
      </c>
    </row>
    <row r="40" spans="2:9" x14ac:dyDescent="0.3">
      <c r="H40" s="238"/>
      <c r="I40" s="236"/>
    </row>
    <row r="42" spans="2:9" x14ac:dyDescent="0.3">
      <c r="H42" s="238"/>
      <c r="I42" s="238"/>
    </row>
  </sheetData>
  <mergeCells count="2">
    <mergeCell ref="G1:N1"/>
    <mergeCell ref="G2:N2"/>
  </mergeCells>
  <phoneticPr fontId="42" type="noConversion"/>
  <pageMargins left="0.23622047244094491" right="0.23622047244094491" top="0.74803149606299213" bottom="0.74803149606299213" header="0.31496062992125984" footer="0.31496062992125984"/>
  <pageSetup scale="7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4A76B8-3AEF-41E9-BDF1-7F4557B9FE44}">
  <sheetPr>
    <tabColor theme="6" tint="0.39997558519241921"/>
  </sheetPr>
  <dimension ref="A1:J32"/>
  <sheetViews>
    <sheetView showGridLines="0" showZeros="0" zoomScale="110" zoomScaleNormal="110" workbookViewId="0">
      <selection activeCell="E18" sqref="E18"/>
    </sheetView>
  </sheetViews>
  <sheetFormatPr defaultColWidth="9.1796875" defaultRowHeight="16.5" customHeight="1" x14ac:dyDescent="0.3"/>
  <cols>
    <col min="1" max="1" width="4.453125" style="7" customWidth="1"/>
    <col min="2" max="2" width="22.453125" style="7" customWidth="1"/>
    <col min="3" max="8" width="5.1796875" style="7" customWidth="1"/>
    <col min="9" max="9" width="8.26953125" style="7" customWidth="1"/>
    <col min="10" max="10" width="9.26953125" style="7" customWidth="1"/>
    <col min="11" max="16384" width="9.1796875" style="7"/>
  </cols>
  <sheetData>
    <row r="1" spans="1:10" s="6" customFormat="1" ht="16.5" customHeight="1" x14ac:dyDescent="0.5">
      <c r="A1" s="118" t="s">
        <v>95</v>
      </c>
      <c r="B1" s="105"/>
      <c r="C1" s="178"/>
    </row>
    <row r="2" spans="1:10" s="6" customFormat="1" ht="16.5" customHeight="1" x14ac:dyDescent="0.5">
      <c r="A2" s="118"/>
      <c r="B2" s="105"/>
      <c r="C2" s="178"/>
    </row>
    <row r="3" spans="1:10" ht="16.5" customHeight="1" x14ac:dyDescent="0.5">
      <c r="A3" s="72"/>
      <c r="B3" s="73"/>
      <c r="C3" s="217" t="s">
        <v>101</v>
      </c>
      <c r="D3" s="68"/>
      <c r="E3" s="68"/>
      <c r="F3" s="68"/>
      <c r="G3" s="68"/>
      <c r="H3" s="68"/>
      <c r="I3" s="69"/>
      <c r="J3" s="66">
        <f>'Pris-Tur'!D6</f>
        <v>3000</v>
      </c>
    </row>
    <row r="4" spans="1:10" ht="16.5" customHeight="1" x14ac:dyDescent="0.3">
      <c r="A4" s="23" t="s">
        <v>7</v>
      </c>
      <c r="B4" s="70"/>
      <c r="C4" s="123" t="s">
        <v>96</v>
      </c>
      <c r="D4" s="123" t="s">
        <v>97</v>
      </c>
      <c r="E4" s="123" t="s">
        <v>98</v>
      </c>
      <c r="F4" s="123" t="s">
        <v>99</v>
      </c>
      <c r="G4" s="124" t="s">
        <v>100</v>
      </c>
      <c r="H4" s="124" t="s">
        <v>104</v>
      </c>
      <c r="I4" s="96" t="s">
        <v>137</v>
      </c>
      <c r="J4" s="65" t="s">
        <v>34</v>
      </c>
    </row>
    <row r="5" spans="1:10" ht="16.5" customHeight="1" x14ac:dyDescent="0.3">
      <c r="A5" s="28">
        <v>1</v>
      </c>
      <c r="B5" s="29" t="str">
        <f>CONCATENATE(Tilmeld!B5," ",Tilmeld!C5," ",Tilmeld!D5)</f>
        <v xml:space="preserve">  </v>
      </c>
      <c r="C5" s="19"/>
      <c r="D5" s="19"/>
      <c r="E5" s="19"/>
      <c r="F5" s="19"/>
      <c r="G5" s="19"/>
      <c r="H5" s="19"/>
      <c r="I5" s="135">
        <f t="shared" ref="I5:I29" si="0">COUNTA(C5:H5)</f>
        <v>0</v>
      </c>
      <c r="J5" s="43">
        <f>$J$3*I5</f>
        <v>0</v>
      </c>
    </row>
    <row r="6" spans="1:10" ht="16.5" customHeight="1" x14ac:dyDescent="0.3">
      <c r="A6" s="28">
        <v>2</v>
      </c>
      <c r="B6" s="29" t="str">
        <f>CONCATENATE(Tilmeld!B6," ",Tilmeld!C6," ",Tilmeld!D6)</f>
        <v xml:space="preserve">  </v>
      </c>
      <c r="C6" s="19"/>
      <c r="D6" s="19"/>
      <c r="E6" s="19"/>
      <c r="F6" s="19"/>
      <c r="G6" s="19"/>
      <c r="H6" s="19"/>
      <c r="I6" s="127">
        <f t="shared" si="0"/>
        <v>0</v>
      </c>
      <c r="J6" s="43">
        <f t="shared" ref="J6:J29" si="1">$J$3*I6</f>
        <v>0</v>
      </c>
    </row>
    <row r="7" spans="1:10" ht="16.5" customHeight="1" x14ac:dyDescent="0.3">
      <c r="A7" s="28">
        <v>3</v>
      </c>
      <c r="B7" s="29" t="str">
        <f>CONCATENATE(Tilmeld!B7," ",Tilmeld!C7," ",Tilmeld!D7)</f>
        <v xml:space="preserve">  </v>
      </c>
      <c r="C7" s="19"/>
      <c r="D7" s="19"/>
      <c r="E7" s="19"/>
      <c r="F7" s="19"/>
      <c r="G7" s="19"/>
      <c r="H7" s="19"/>
      <c r="I7" s="127">
        <f t="shared" si="0"/>
        <v>0</v>
      </c>
      <c r="J7" s="43">
        <f t="shared" si="1"/>
        <v>0</v>
      </c>
    </row>
    <row r="8" spans="1:10" ht="16.5" customHeight="1" x14ac:dyDescent="0.3">
      <c r="A8" s="28">
        <v>4</v>
      </c>
      <c r="B8" s="29" t="str">
        <f>CONCATENATE(Tilmeld!B8," ",Tilmeld!C8," ",Tilmeld!D8)</f>
        <v xml:space="preserve">  </v>
      </c>
      <c r="C8" s="19"/>
      <c r="D8" s="19"/>
      <c r="E8" s="19"/>
      <c r="F8" s="19"/>
      <c r="G8" s="19"/>
      <c r="H8" s="19"/>
      <c r="I8" s="127">
        <f t="shared" si="0"/>
        <v>0</v>
      </c>
      <c r="J8" s="43">
        <f t="shared" si="1"/>
        <v>0</v>
      </c>
    </row>
    <row r="9" spans="1:10" ht="16.5" customHeight="1" x14ac:dyDescent="0.3">
      <c r="A9" s="28">
        <v>5</v>
      </c>
      <c r="B9" s="29" t="str">
        <f>CONCATENATE(Tilmeld!B9," ",Tilmeld!C9," ",Tilmeld!D9)</f>
        <v xml:space="preserve">  </v>
      </c>
      <c r="C9" s="19"/>
      <c r="D9" s="19"/>
      <c r="E9" s="19"/>
      <c r="F9" s="19"/>
      <c r="G9" s="19"/>
      <c r="H9" s="19"/>
      <c r="I9" s="127">
        <f t="shared" si="0"/>
        <v>0</v>
      </c>
      <c r="J9" s="43">
        <f t="shared" si="1"/>
        <v>0</v>
      </c>
    </row>
    <row r="10" spans="1:10" ht="16.5" customHeight="1" x14ac:dyDescent="0.3">
      <c r="A10" s="28">
        <v>6</v>
      </c>
      <c r="B10" s="29" t="str">
        <f>CONCATENATE(Tilmeld!B10," ",Tilmeld!C10," ",Tilmeld!D10)</f>
        <v xml:space="preserve">  </v>
      </c>
      <c r="C10" s="19"/>
      <c r="D10" s="19"/>
      <c r="E10" s="19"/>
      <c r="F10" s="19"/>
      <c r="G10" s="19"/>
      <c r="H10" s="19"/>
      <c r="I10" s="127">
        <f t="shared" si="0"/>
        <v>0</v>
      </c>
      <c r="J10" s="43">
        <f t="shared" si="1"/>
        <v>0</v>
      </c>
    </row>
    <row r="11" spans="1:10" ht="16.5" customHeight="1" x14ac:dyDescent="0.3">
      <c r="A11" s="28">
        <v>7</v>
      </c>
      <c r="B11" s="29" t="str">
        <f>CONCATENATE(Tilmeld!B11," ",Tilmeld!C11," ",Tilmeld!D11)</f>
        <v xml:space="preserve">  </v>
      </c>
      <c r="C11" s="19"/>
      <c r="D11" s="19"/>
      <c r="E11" s="19"/>
      <c r="F11" s="19"/>
      <c r="G11" s="19"/>
      <c r="H11" s="19"/>
      <c r="I11" s="127">
        <f t="shared" si="0"/>
        <v>0</v>
      </c>
      <c r="J11" s="43">
        <f t="shared" si="1"/>
        <v>0</v>
      </c>
    </row>
    <row r="12" spans="1:10" ht="16.5" customHeight="1" x14ac:dyDescent="0.3">
      <c r="A12" s="28">
        <v>8</v>
      </c>
      <c r="B12" s="29" t="str">
        <f>CONCATENATE(Tilmeld!B12," ",Tilmeld!C12," ",Tilmeld!D12)</f>
        <v xml:space="preserve">  </v>
      </c>
      <c r="C12" s="19"/>
      <c r="D12" s="19"/>
      <c r="E12" s="19"/>
      <c r="F12" s="19"/>
      <c r="G12" s="19"/>
      <c r="H12" s="19"/>
      <c r="I12" s="127">
        <f t="shared" si="0"/>
        <v>0</v>
      </c>
      <c r="J12" s="43">
        <f t="shared" si="1"/>
        <v>0</v>
      </c>
    </row>
    <row r="13" spans="1:10" ht="16.5" customHeight="1" x14ac:dyDescent="0.3">
      <c r="A13" s="28">
        <v>9</v>
      </c>
      <c r="B13" s="29" t="str">
        <f>CONCATENATE(Tilmeld!B13," ",Tilmeld!C13," ",Tilmeld!D13)</f>
        <v xml:space="preserve">  </v>
      </c>
      <c r="C13" s="19"/>
      <c r="D13" s="19"/>
      <c r="E13" s="19"/>
      <c r="F13" s="19"/>
      <c r="G13" s="19"/>
      <c r="H13" s="19"/>
      <c r="I13" s="127">
        <f t="shared" si="0"/>
        <v>0</v>
      </c>
      <c r="J13" s="43">
        <f t="shared" si="1"/>
        <v>0</v>
      </c>
    </row>
    <row r="14" spans="1:10" ht="16.5" customHeight="1" x14ac:dyDescent="0.3">
      <c r="A14" s="28">
        <v>10</v>
      </c>
      <c r="B14" s="29" t="str">
        <f>CONCATENATE(Tilmeld!B14," ",Tilmeld!C14," ",Tilmeld!D14)</f>
        <v xml:space="preserve">  </v>
      </c>
      <c r="C14" s="19"/>
      <c r="D14" s="19"/>
      <c r="E14" s="19"/>
      <c r="F14" s="19"/>
      <c r="G14" s="19"/>
      <c r="H14" s="19"/>
      <c r="I14" s="127">
        <f t="shared" si="0"/>
        <v>0</v>
      </c>
      <c r="J14" s="43">
        <f t="shared" si="1"/>
        <v>0</v>
      </c>
    </row>
    <row r="15" spans="1:10" ht="16.5" customHeight="1" x14ac:dyDescent="0.3">
      <c r="A15" s="28">
        <v>11</v>
      </c>
      <c r="B15" s="29" t="str">
        <f>CONCATENATE(Tilmeld!B15," ",Tilmeld!C15," ",Tilmeld!D15)</f>
        <v xml:space="preserve">  </v>
      </c>
      <c r="C15" s="19"/>
      <c r="D15" s="19"/>
      <c r="E15" s="19"/>
      <c r="F15" s="19"/>
      <c r="G15" s="19"/>
      <c r="H15" s="19"/>
      <c r="I15" s="127">
        <f t="shared" si="0"/>
        <v>0</v>
      </c>
      <c r="J15" s="43">
        <f t="shared" si="1"/>
        <v>0</v>
      </c>
    </row>
    <row r="16" spans="1:10" ht="16.5" customHeight="1" x14ac:dyDescent="0.3">
      <c r="A16" s="28">
        <v>12</v>
      </c>
      <c r="B16" s="29" t="str">
        <f>CONCATENATE(Tilmeld!B16," ",Tilmeld!C16," ",Tilmeld!D16)</f>
        <v xml:space="preserve">  </v>
      </c>
      <c r="C16" s="19"/>
      <c r="D16" s="19"/>
      <c r="E16" s="19"/>
      <c r="F16" s="19"/>
      <c r="G16" s="19"/>
      <c r="H16" s="19"/>
      <c r="I16" s="127">
        <f t="shared" si="0"/>
        <v>0</v>
      </c>
      <c r="J16" s="43">
        <f t="shared" si="1"/>
        <v>0</v>
      </c>
    </row>
    <row r="17" spans="1:10" ht="16.5" customHeight="1" x14ac:dyDescent="0.3">
      <c r="A17" s="28">
        <v>13</v>
      </c>
      <c r="B17" s="29" t="str">
        <f>CONCATENATE(Tilmeld!B17," ",Tilmeld!C17," ",Tilmeld!D17)</f>
        <v xml:space="preserve">  </v>
      </c>
      <c r="C17" s="19"/>
      <c r="D17" s="19"/>
      <c r="E17" s="19"/>
      <c r="F17" s="19"/>
      <c r="G17" s="19"/>
      <c r="H17" s="19"/>
      <c r="I17" s="127">
        <f t="shared" si="0"/>
        <v>0</v>
      </c>
      <c r="J17" s="43">
        <f t="shared" si="1"/>
        <v>0</v>
      </c>
    </row>
    <row r="18" spans="1:10" ht="16.5" customHeight="1" x14ac:dyDescent="0.3">
      <c r="A18" s="28">
        <v>14</v>
      </c>
      <c r="B18" s="29" t="str">
        <f>CONCATENATE(Tilmeld!B18," ",Tilmeld!C18," ",Tilmeld!D18)</f>
        <v xml:space="preserve">  </v>
      </c>
      <c r="C18" s="19"/>
      <c r="D18" s="19"/>
      <c r="E18" s="19"/>
      <c r="F18" s="19"/>
      <c r="G18" s="19"/>
      <c r="H18" s="19"/>
      <c r="I18" s="127">
        <f t="shared" si="0"/>
        <v>0</v>
      </c>
      <c r="J18" s="43">
        <f t="shared" si="1"/>
        <v>0</v>
      </c>
    </row>
    <row r="19" spans="1:10" ht="16.5" customHeight="1" x14ac:dyDescent="0.3">
      <c r="A19" s="28">
        <v>15</v>
      </c>
      <c r="B19" s="29" t="str">
        <f>CONCATENATE(Tilmeld!B19," ",Tilmeld!C19," ",Tilmeld!D19)</f>
        <v xml:space="preserve">  </v>
      </c>
      <c r="C19" s="19"/>
      <c r="D19" s="19"/>
      <c r="E19" s="19"/>
      <c r="F19" s="19"/>
      <c r="G19" s="19"/>
      <c r="H19" s="19"/>
      <c r="I19" s="127">
        <f t="shared" si="0"/>
        <v>0</v>
      </c>
      <c r="J19" s="43">
        <f t="shared" si="1"/>
        <v>0</v>
      </c>
    </row>
    <row r="20" spans="1:10" ht="16.5" customHeight="1" x14ac:dyDescent="0.3">
      <c r="A20" s="28">
        <v>16</v>
      </c>
      <c r="B20" s="29" t="str">
        <f>CONCATENATE(Tilmeld!B20," ",Tilmeld!C20," ",Tilmeld!D20)</f>
        <v xml:space="preserve">  </v>
      </c>
      <c r="C20" s="19"/>
      <c r="D20" s="19"/>
      <c r="E20" s="19"/>
      <c r="F20" s="19"/>
      <c r="G20" s="19"/>
      <c r="H20" s="19"/>
      <c r="I20" s="127">
        <f t="shared" si="0"/>
        <v>0</v>
      </c>
      <c r="J20" s="43">
        <f t="shared" si="1"/>
        <v>0</v>
      </c>
    </row>
    <row r="21" spans="1:10" ht="16.5" customHeight="1" x14ac:dyDescent="0.3">
      <c r="A21" s="28">
        <v>17</v>
      </c>
      <c r="B21" s="29" t="str">
        <f>CONCATENATE(Tilmeld!B21," ",Tilmeld!C21," ",Tilmeld!D21)</f>
        <v xml:space="preserve">  </v>
      </c>
      <c r="C21" s="19"/>
      <c r="D21" s="19"/>
      <c r="E21" s="19"/>
      <c r="F21" s="19"/>
      <c r="G21" s="19"/>
      <c r="H21" s="19"/>
      <c r="I21" s="127">
        <f t="shared" si="0"/>
        <v>0</v>
      </c>
      <c r="J21" s="43">
        <f t="shared" si="1"/>
        <v>0</v>
      </c>
    </row>
    <row r="22" spans="1:10" ht="16.5" customHeight="1" x14ac:dyDescent="0.3">
      <c r="A22" s="28">
        <v>18</v>
      </c>
      <c r="B22" s="29" t="str">
        <f>CONCATENATE(Tilmeld!B22," ",Tilmeld!C22," ",Tilmeld!D22)</f>
        <v xml:space="preserve">  </v>
      </c>
      <c r="C22" s="19"/>
      <c r="D22" s="19"/>
      <c r="E22" s="19"/>
      <c r="F22" s="19"/>
      <c r="G22" s="19"/>
      <c r="H22" s="19"/>
      <c r="I22" s="127">
        <f t="shared" si="0"/>
        <v>0</v>
      </c>
      <c r="J22" s="43">
        <f t="shared" si="1"/>
        <v>0</v>
      </c>
    </row>
    <row r="23" spans="1:10" ht="16.5" customHeight="1" x14ac:dyDescent="0.3">
      <c r="A23" s="28">
        <v>19</v>
      </c>
      <c r="B23" s="29" t="str">
        <f>CONCATENATE(Tilmeld!B23," ",Tilmeld!C23," ",Tilmeld!D23)</f>
        <v xml:space="preserve">  </v>
      </c>
      <c r="C23" s="19"/>
      <c r="D23" s="19"/>
      <c r="E23" s="19"/>
      <c r="F23" s="19"/>
      <c r="G23" s="19"/>
      <c r="H23" s="19"/>
      <c r="I23" s="127">
        <f t="shared" ref="I23:I27" si="2">COUNTA(C23:H23)</f>
        <v>0</v>
      </c>
      <c r="J23" s="43">
        <f t="shared" ref="J23:J27" si="3">$J$3*I23</f>
        <v>0</v>
      </c>
    </row>
    <row r="24" spans="1:10" ht="16.5" customHeight="1" x14ac:dyDescent="0.3">
      <c r="A24" s="28">
        <v>20</v>
      </c>
      <c r="B24" s="29" t="str">
        <f>CONCATENATE(Tilmeld!B24," ",Tilmeld!C24," ",Tilmeld!D24)</f>
        <v xml:space="preserve">  </v>
      </c>
      <c r="C24" s="19"/>
      <c r="D24" s="19"/>
      <c r="E24" s="19"/>
      <c r="F24" s="19"/>
      <c r="G24" s="19"/>
      <c r="H24" s="19"/>
      <c r="I24" s="127">
        <f t="shared" si="2"/>
        <v>0</v>
      </c>
      <c r="J24" s="43">
        <f t="shared" si="3"/>
        <v>0</v>
      </c>
    </row>
    <row r="25" spans="1:10" ht="16.5" customHeight="1" x14ac:dyDescent="0.3">
      <c r="A25" s="28">
        <v>21</v>
      </c>
      <c r="B25" s="29" t="str">
        <f>CONCATENATE(Tilmeld!B25," ",Tilmeld!C25," ",Tilmeld!D25)</f>
        <v xml:space="preserve">  </v>
      </c>
      <c r="C25" s="19"/>
      <c r="D25" s="19"/>
      <c r="E25" s="19"/>
      <c r="F25" s="19"/>
      <c r="G25" s="19"/>
      <c r="H25" s="19"/>
      <c r="I25" s="127">
        <f t="shared" si="2"/>
        <v>0</v>
      </c>
      <c r="J25" s="43">
        <f t="shared" si="3"/>
        <v>0</v>
      </c>
    </row>
    <row r="26" spans="1:10" ht="16.5" customHeight="1" x14ac:dyDescent="0.3">
      <c r="A26" s="28">
        <v>22</v>
      </c>
      <c r="B26" s="29" t="str">
        <f>CONCATENATE(Tilmeld!B26," ",Tilmeld!C26," ",Tilmeld!D26)</f>
        <v xml:space="preserve">  </v>
      </c>
      <c r="C26" s="19"/>
      <c r="D26" s="19"/>
      <c r="E26" s="19"/>
      <c r="F26" s="19"/>
      <c r="G26" s="19"/>
      <c r="H26" s="19"/>
      <c r="I26" s="127">
        <f t="shared" si="2"/>
        <v>0</v>
      </c>
      <c r="J26" s="43">
        <f t="shared" si="3"/>
        <v>0</v>
      </c>
    </row>
    <row r="27" spans="1:10" ht="16.5" customHeight="1" x14ac:dyDescent="0.3">
      <c r="A27" s="28">
        <v>23</v>
      </c>
      <c r="B27" s="29" t="str">
        <f>CONCATENATE(Tilmeld!B27," ",Tilmeld!C27," ",Tilmeld!D27)</f>
        <v xml:space="preserve">  </v>
      </c>
      <c r="C27" s="19"/>
      <c r="D27" s="19"/>
      <c r="E27" s="19"/>
      <c r="F27" s="19"/>
      <c r="G27" s="19"/>
      <c r="H27" s="19"/>
      <c r="I27" s="127">
        <f t="shared" si="2"/>
        <v>0</v>
      </c>
      <c r="J27" s="43">
        <f t="shared" si="3"/>
        <v>0</v>
      </c>
    </row>
    <row r="28" spans="1:10" ht="16.5" customHeight="1" x14ac:dyDescent="0.3">
      <c r="A28" s="28">
        <v>24</v>
      </c>
      <c r="B28" s="29" t="str">
        <f>CONCATENATE(Tilmeld!B28," ",Tilmeld!C28," ",Tilmeld!D28)</f>
        <v xml:space="preserve">  </v>
      </c>
      <c r="C28" s="19"/>
      <c r="D28" s="19"/>
      <c r="E28" s="19"/>
      <c r="F28" s="19"/>
      <c r="G28" s="19"/>
      <c r="H28" s="19"/>
      <c r="I28" s="127">
        <f t="shared" si="0"/>
        <v>0</v>
      </c>
      <c r="J28" s="43">
        <f t="shared" si="1"/>
        <v>0</v>
      </c>
    </row>
    <row r="29" spans="1:10" ht="16.5" customHeight="1" x14ac:dyDescent="0.3">
      <c r="A29" s="28">
        <v>25</v>
      </c>
      <c r="B29" s="29" t="str">
        <f>CONCATENATE(Tilmeld!B29," ",Tilmeld!C29," ",Tilmeld!D29)</f>
        <v xml:space="preserve">  </v>
      </c>
      <c r="C29" s="19"/>
      <c r="D29" s="19"/>
      <c r="E29" s="19"/>
      <c r="F29" s="19"/>
      <c r="G29" s="19"/>
      <c r="H29" s="19"/>
      <c r="I29" s="127">
        <f t="shared" si="0"/>
        <v>0</v>
      </c>
      <c r="J29" s="43">
        <f t="shared" si="1"/>
        <v>0</v>
      </c>
    </row>
    <row r="30" spans="1:10" ht="16.5" customHeight="1" x14ac:dyDescent="0.3">
      <c r="B30" s="311" t="s">
        <v>138</v>
      </c>
      <c r="C30" s="27">
        <f>COUNTA(C5:C29)</f>
        <v>0</v>
      </c>
      <c r="D30" s="27">
        <f t="shared" ref="D30:H30" si="4">COUNTA(D5:D29)</f>
        <v>0</v>
      </c>
      <c r="E30" s="27">
        <f t="shared" si="4"/>
        <v>0</v>
      </c>
      <c r="F30" s="27">
        <f t="shared" si="4"/>
        <v>0</v>
      </c>
      <c r="G30" s="27">
        <f t="shared" ref="G30" si="5">COUNTA(G5:G29)</f>
        <v>0</v>
      </c>
      <c r="H30" s="27">
        <f t="shared" si="4"/>
        <v>0</v>
      </c>
      <c r="I30" s="27">
        <f>SUM(I5:I29)</f>
        <v>0</v>
      </c>
      <c r="J30" s="27">
        <f>SUM(J5:J29)</f>
        <v>0</v>
      </c>
    </row>
    <row r="32" spans="1:10" ht="16.5" customHeight="1" x14ac:dyDescent="0.35">
      <c r="B32" s="115"/>
    </row>
  </sheetData>
  <pageMargins left="0.23622047244094491" right="0.23622047244094491" top="0.74803149606299213" bottom="0.74803149606299213" header="0.31496062992125984" footer="0.31496062992125984"/>
  <pageSetup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C0057B-3E11-4A00-8E9D-C3AD8CB5AE43}">
  <dimension ref="A1:H30"/>
  <sheetViews>
    <sheetView showGridLines="0" topLeftCell="A5" zoomScale="110" zoomScaleNormal="110" workbookViewId="0">
      <selection activeCell="B17" sqref="B17"/>
    </sheetView>
  </sheetViews>
  <sheetFormatPr defaultColWidth="9.1796875" defaultRowHeight="13" x14ac:dyDescent="0.3"/>
  <cols>
    <col min="1" max="1" width="4.453125" style="7" customWidth="1"/>
    <col min="2" max="2" width="22.54296875" style="7" customWidth="1"/>
    <col min="3" max="4" width="6.81640625" style="7" customWidth="1"/>
    <col min="5" max="5" width="10.1796875" style="7" customWidth="1"/>
    <col min="6" max="6" width="7.7265625" style="7" customWidth="1"/>
    <col min="7" max="8" width="8.54296875" style="7" customWidth="1"/>
    <col min="9" max="16384" width="9.1796875" style="7"/>
  </cols>
  <sheetData>
    <row r="1" spans="1:8" s="6" customFormat="1" ht="16.5" customHeight="1" x14ac:dyDescent="0.5">
      <c r="A1" s="118" t="s">
        <v>69</v>
      </c>
      <c r="B1" s="105"/>
      <c r="C1" s="105"/>
      <c r="H1" s="183" t="s">
        <v>80</v>
      </c>
    </row>
    <row r="2" spans="1:8" s="6" customFormat="1" ht="16.5" customHeight="1" x14ac:dyDescent="0.5">
      <c r="A2" s="118"/>
      <c r="B2" s="105"/>
      <c r="C2" s="105"/>
      <c r="H2" s="183"/>
    </row>
    <row r="3" spans="1:8" ht="17.149999999999999" customHeight="1" x14ac:dyDescent="0.3">
      <c r="A3" s="51"/>
      <c r="B3" s="56"/>
      <c r="C3" s="52" t="s">
        <v>25</v>
      </c>
      <c r="D3" s="53"/>
      <c r="E3" s="54"/>
      <c r="F3" s="52" t="s">
        <v>70</v>
      </c>
      <c r="G3" s="53"/>
      <c r="H3" s="55"/>
    </row>
    <row r="4" spans="1:8" x14ac:dyDescent="0.3">
      <c r="A4" s="121" t="s">
        <v>7</v>
      </c>
      <c r="B4" s="122"/>
      <c r="C4" s="123" t="s">
        <v>106</v>
      </c>
      <c r="D4" s="123" t="s">
        <v>19</v>
      </c>
      <c r="E4" s="123" t="s">
        <v>17</v>
      </c>
      <c r="F4" s="223" t="s">
        <v>106</v>
      </c>
      <c r="G4" s="223" t="s">
        <v>19</v>
      </c>
      <c r="H4" s="224" t="s">
        <v>17</v>
      </c>
    </row>
    <row r="5" spans="1:8" x14ac:dyDescent="0.3">
      <c r="A5" s="125">
        <v>1</v>
      </c>
      <c r="B5" s="49" t="str">
        <f>CONCATENATE(Tilmeld!B5," ",Tilmeld!C5," ",Tilmeld!D5)</f>
        <v xml:space="preserve">  </v>
      </c>
      <c r="C5" s="57"/>
      <c r="D5" s="62"/>
      <c r="E5" s="50"/>
      <c r="F5" s="58"/>
      <c r="G5" s="59"/>
      <c r="H5" s="60"/>
    </row>
    <row r="6" spans="1:8" x14ac:dyDescent="0.3">
      <c r="A6" s="126">
        <v>2</v>
      </c>
      <c r="B6" s="49" t="str">
        <f>CONCATENATE(Tilmeld!B6," ",Tilmeld!C6," ",Tilmeld!D6)</f>
        <v xml:space="preserve">  </v>
      </c>
      <c r="C6" s="57"/>
      <c r="D6" s="63"/>
      <c r="E6" s="20"/>
      <c r="F6" s="58"/>
      <c r="G6" s="59"/>
      <c r="H6" s="61"/>
    </row>
    <row r="7" spans="1:8" x14ac:dyDescent="0.3">
      <c r="A7" s="126">
        <v>3</v>
      </c>
      <c r="B7" s="49" t="str">
        <f>CONCATENATE(Tilmeld!B7," ",Tilmeld!C7," ",Tilmeld!D7)</f>
        <v xml:space="preserve">  </v>
      </c>
      <c r="C7" s="57"/>
      <c r="D7" s="63"/>
      <c r="E7" s="20"/>
      <c r="F7" s="58"/>
      <c r="G7" s="59"/>
      <c r="H7" s="61"/>
    </row>
    <row r="8" spans="1:8" x14ac:dyDescent="0.3">
      <c r="A8" s="126">
        <v>4</v>
      </c>
      <c r="B8" s="49" t="str">
        <f>CONCATENATE(Tilmeld!B8," ",Tilmeld!C8," ",Tilmeld!D8)</f>
        <v xml:space="preserve">  </v>
      </c>
      <c r="C8" s="57"/>
      <c r="D8" s="63"/>
      <c r="E8" s="20"/>
      <c r="F8" s="58"/>
      <c r="G8" s="59"/>
      <c r="H8" s="61"/>
    </row>
    <row r="9" spans="1:8" x14ac:dyDescent="0.3">
      <c r="A9" s="126">
        <v>5</v>
      </c>
      <c r="B9" s="49" t="str">
        <f>CONCATENATE(Tilmeld!B9," ",Tilmeld!C9," ",Tilmeld!D9)</f>
        <v xml:space="preserve">  </v>
      </c>
      <c r="C9" s="57"/>
      <c r="D9" s="63"/>
      <c r="E9" s="20"/>
      <c r="F9" s="58"/>
      <c r="G9" s="59"/>
      <c r="H9" s="61"/>
    </row>
    <row r="10" spans="1:8" x14ac:dyDescent="0.3">
      <c r="A10" s="126">
        <v>6</v>
      </c>
      <c r="B10" s="49" t="str">
        <f>CONCATENATE(Tilmeld!B10," ",Tilmeld!C10," ",Tilmeld!D10)</f>
        <v xml:space="preserve">  </v>
      </c>
      <c r="C10" s="57"/>
      <c r="D10" s="62"/>
      <c r="E10" s="50"/>
      <c r="F10" s="58"/>
      <c r="G10" s="59"/>
      <c r="H10" s="60"/>
    </row>
    <row r="11" spans="1:8" x14ac:dyDescent="0.3">
      <c r="A11" s="126">
        <v>7</v>
      </c>
      <c r="B11" s="49" t="str">
        <f>CONCATENATE(Tilmeld!B11," ",Tilmeld!C11," ",Tilmeld!D11)</f>
        <v xml:space="preserve">  </v>
      </c>
      <c r="C11" s="57"/>
      <c r="D11" s="63"/>
      <c r="E11" s="20"/>
      <c r="F11" s="58"/>
      <c r="G11" s="59"/>
      <c r="H11" s="61"/>
    </row>
    <row r="12" spans="1:8" x14ac:dyDescent="0.3">
      <c r="A12" s="126">
        <v>8</v>
      </c>
      <c r="B12" s="49" t="str">
        <f>CONCATENATE(Tilmeld!B12," ",Tilmeld!C12," ",Tilmeld!D12)</f>
        <v xml:space="preserve">  </v>
      </c>
      <c r="C12" s="57"/>
      <c r="D12" s="63"/>
      <c r="E12" s="20"/>
      <c r="F12" s="58"/>
      <c r="G12" s="59"/>
      <c r="H12" s="61"/>
    </row>
    <row r="13" spans="1:8" x14ac:dyDescent="0.3">
      <c r="A13" s="126">
        <v>9</v>
      </c>
      <c r="B13" s="49" t="str">
        <f>CONCATENATE(Tilmeld!B13," ",Tilmeld!C13," ",Tilmeld!D13)</f>
        <v xml:space="preserve">  </v>
      </c>
      <c r="C13" s="57"/>
      <c r="D13" s="63"/>
      <c r="E13" s="20"/>
      <c r="F13" s="58"/>
      <c r="G13" s="59"/>
      <c r="H13" s="61"/>
    </row>
    <row r="14" spans="1:8" x14ac:dyDescent="0.3">
      <c r="A14" s="126">
        <v>10</v>
      </c>
      <c r="B14" s="49" t="str">
        <f>CONCATENATE(Tilmeld!B14," ",Tilmeld!C14," ",Tilmeld!D14)</f>
        <v xml:space="preserve">  </v>
      </c>
      <c r="C14" s="57"/>
      <c r="D14" s="63"/>
      <c r="E14" s="20"/>
      <c r="F14" s="58"/>
      <c r="G14" s="59"/>
      <c r="H14" s="61"/>
    </row>
    <row r="15" spans="1:8" x14ac:dyDescent="0.3">
      <c r="A15" s="126">
        <v>11</v>
      </c>
      <c r="B15" s="49" t="str">
        <f>CONCATENATE(Tilmeld!B15," ",Tilmeld!C15," ",Tilmeld!D15)</f>
        <v xml:space="preserve">  </v>
      </c>
      <c r="C15" s="57"/>
      <c r="D15" s="62"/>
      <c r="E15" s="50"/>
      <c r="F15" s="58"/>
      <c r="G15" s="59"/>
      <c r="H15" s="60"/>
    </row>
    <row r="16" spans="1:8" x14ac:dyDescent="0.3">
      <c r="A16" s="126">
        <v>12</v>
      </c>
      <c r="B16" s="49" t="str">
        <f>CONCATENATE(Tilmeld!B16," ",Tilmeld!C16," ",Tilmeld!D16)</f>
        <v xml:space="preserve">  </v>
      </c>
      <c r="C16" s="57"/>
      <c r="D16" s="63"/>
      <c r="E16" s="20"/>
      <c r="F16" s="58"/>
      <c r="G16" s="59"/>
      <c r="H16" s="61"/>
    </row>
    <row r="17" spans="1:8" x14ac:dyDescent="0.3">
      <c r="A17" s="126">
        <v>13</v>
      </c>
      <c r="B17" s="49" t="str">
        <f>CONCATENATE(Tilmeld!B17," ",Tilmeld!C17," ",Tilmeld!D17)</f>
        <v xml:space="preserve">  </v>
      </c>
      <c r="C17" s="57"/>
      <c r="D17" s="63"/>
      <c r="E17" s="20"/>
      <c r="F17" s="58"/>
      <c r="G17" s="59"/>
      <c r="H17" s="61"/>
    </row>
    <row r="18" spans="1:8" x14ac:dyDescent="0.3">
      <c r="A18" s="126">
        <v>14</v>
      </c>
      <c r="B18" s="49" t="str">
        <f>CONCATENATE(Tilmeld!B18," ",Tilmeld!C18," ",Tilmeld!D18)</f>
        <v xml:space="preserve">  </v>
      </c>
      <c r="C18" s="57"/>
      <c r="D18" s="63"/>
      <c r="E18" s="20"/>
      <c r="F18" s="58"/>
      <c r="G18" s="59"/>
      <c r="H18" s="61"/>
    </row>
    <row r="19" spans="1:8" x14ac:dyDescent="0.3">
      <c r="A19" s="126">
        <v>15</v>
      </c>
      <c r="B19" s="49" t="str">
        <f>CONCATENATE(Tilmeld!B19," ",Tilmeld!C19," ",Tilmeld!D19)</f>
        <v xml:space="preserve">  </v>
      </c>
      <c r="C19" s="57"/>
      <c r="D19" s="63"/>
      <c r="E19" s="20"/>
      <c r="F19" s="58"/>
      <c r="G19" s="59"/>
      <c r="H19" s="61"/>
    </row>
    <row r="20" spans="1:8" x14ac:dyDescent="0.3">
      <c r="A20" s="126">
        <v>16</v>
      </c>
      <c r="B20" s="49" t="str">
        <f>CONCATENATE(Tilmeld!B20," ",Tilmeld!C20," ",Tilmeld!D20)</f>
        <v xml:space="preserve">  </v>
      </c>
      <c r="C20" s="57"/>
      <c r="D20" s="62"/>
      <c r="E20" s="50"/>
      <c r="F20" s="58"/>
      <c r="G20" s="59"/>
      <c r="H20" s="60"/>
    </row>
    <row r="21" spans="1:8" x14ac:dyDescent="0.3">
      <c r="A21" s="126">
        <v>17</v>
      </c>
      <c r="B21" s="49" t="str">
        <f>CONCATENATE(Tilmeld!B21," ",Tilmeld!C21," ",Tilmeld!D21)</f>
        <v xml:space="preserve">  </v>
      </c>
      <c r="C21" s="57"/>
      <c r="D21" s="63"/>
      <c r="E21" s="20"/>
      <c r="F21" s="58"/>
      <c r="G21" s="59"/>
      <c r="H21" s="61"/>
    </row>
    <row r="22" spans="1:8" x14ac:dyDescent="0.3">
      <c r="A22" s="126">
        <v>18</v>
      </c>
      <c r="B22" s="49" t="str">
        <f>CONCATENATE(Tilmeld!B22," ",Tilmeld!C22," ",Tilmeld!D22)</f>
        <v xml:space="preserve">  </v>
      </c>
      <c r="C22" s="57"/>
      <c r="D22" s="63"/>
      <c r="E22" s="20"/>
      <c r="F22" s="58"/>
      <c r="G22" s="59"/>
      <c r="H22" s="61"/>
    </row>
    <row r="23" spans="1:8" x14ac:dyDescent="0.3">
      <c r="A23" s="126">
        <v>19</v>
      </c>
      <c r="B23" s="49" t="str">
        <f>CONCATENATE(Tilmeld!B23," ",Tilmeld!C23," ",Tilmeld!D23)</f>
        <v xml:space="preserve">  </v>
      </c>
      <c r="C23" s="57"/>
      <c r="D23" s="63"/>
      <c r="E23" s="20"/>
      <c r="F23" s="58"/>
      <c r="G23" s="59"/>
      <c r="H23" s="61"/>
    </row>
    <row r="24" spans="1:8" x14ac:dyDescent="0.3">
      <c r="A24" s="126">
        <v>20</v>
      </c>
      <c r="B24" s="49" t="str">
        <f>CONCATENATE(Tilmeld!B24," ",Tilmeld!C24," ",Tilmeld!D24)</f>
        <v xml:space="preserve">  </v>
      </c>
      <c r="C24" s="57"/>
      <c r="D24" s="63"/>
      <c r="E24" s="20"/>
      <c r="F24" s="58"/>
      <c r="G24" s="59"/>
      <c r="H24" s="61"/>
    </row>
    <row r="25" spans="1:8" x14ac:dyDescent="0.3">
      <c r="A25" s="126">
        <v>21</v>
      </c>
      <c r="B25" s="49" t="str">
        <f>CONCATENATE(Tilmeld!B25," ",Tilmeld!C25," ",Tilmeld!D25)</f>
        <v xml:space="preserve">  </v>
      </c>
      <c r="C25" s="57"/>
      <c r="D25" s="63"/>
      <c r="E25" s="20"/>
      <c r="F25" s="58"/>
      <c r="G25" s="59"/>
      <c r="H25" s="61"/>
    </row>
    <row r="26" spans="1:8" x14ac:dyDescent="0.3">
      <c r="A26" s="126">
        <v>22</v>
      </c>
      <c r="B26" s="49" t="str">
        <f>CONCATENATE(Tilmeld!B26," ",Tilmeld!C26," ",Tilmeld!D26)</f>
        <v xml:space="preserve">  </v>
      </c>
      <c r="C26" s="57"/>
      <c r="D26" s="63"/>
      <c r="E26" s="20"/>
      <c r="F26" s="58"/>
      <c r="G26" s="59"/>
      <c r="H26" s="61"/>
    </row>
    <row r="27" spans="1:8" x14ac:dyDescent="0.3">
      <c r="A27" s="126">
        <v>23</v>
      </c>
      <c r="B27" s="49" t="str">
        <f>CONCATENATE(Tilmeld!B27," ",Tilmeld!C27," ",Tilmeld!D27)</f>
        <v xml:space="preserve">  </v>
      </c>
      <c r="C27" s="57"/>
      <c r="D27" s="63"/>
      <c r="E27" s="20"/>
      <c r="F27" s="58"/>
      <c r="G27" s="59"/>
      <c r="H27" s="61"/>
    </row>
    <row r="28" spans="1:8" x14ac:dyDescent="0.3">
      <c r="A28" s="126">
        <v>24</v>
      </c>
      <c r="B28" s="49" t="str">
        <f>CONCATENATE(Tilmeld!B28," ",Tilmeld!C28," ",Tilmeld!D28)</f>
        <v xml:space="preserve">  </v>
      </c>
      <c r="C28" s="57"/>
      <c r="D28" s="63"/>
      <c r="E28" s="20"/>
      <c r="F28" s="58"/>
      <c r="G28" s="59"/>
      <c r="H28" s="61"/>
    </row>
    <row r="29" spans="1:8" x14ac:dyDescent="0.3">
      <c r="A29" s="126">
        <v>25</v>
      </c>
      <c r="B29" s="49" t="str">
        <f>CONCATENATE(Tilmeld!B29," ",Tilmeld!C29," ",Tilmeld!D29)</f>
        <v xml:space="preserve">  </v>
      </c>
      <c r="C29" s="57"/>
      <c r="D29" s="63"/>
      <c r="E29" s="20"/>
      <c r="F29" s="58"/>
      <c r="G29" s="59"/>
      <c r="H29" s="61"/>
    </row>
    <row r="30" spans="1:8" x14ac:dyDescent="0.3">
      <c r="C30" s="64"/>
      <c r="D30" s="64"/>
      <c r="E30" s="64"/>
    </row>
  </sheetData>
  <phoneticPr fontId="42" type="noConversion"/>
  <pageMargins left="0.23622047244094491" right="0.23622047244094491" top="0.74803149606299213" bottom="0.74803149606299213" header="0.31496062992125984" footer="0.31496062992125984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BCA23D-728C-4D68-8013-E5C2B37ACC11}">
  <sheetPr>
    <tabColor theme="6" tint="0.39997558519241921"/>
  </sheetPr>
  <dimension ref="A1:Q32"/>
  <sheetViews>
    <sheetView showGridLines="0" showZeros="0" topLeftCell="A3" zoomScale="110" zoomScaleNormal="110" workbookViewId="0">
      <selection activeCell="N5" sqref="N5:O29"/>
    </sheetView>
  </sheetViews>
  <sheetFormatPr defaultColWidth="9.1796875" defaultRowHeight="16.5" customHeight="1" x14ac:dyDescent="0.3"/>
  <cols>
    <col min="1" max="1" width="4.453125" style="7" customWidth="1"/>
    <col min="2" max="2" width="22.453125" style="7" customWidth="1"/>
    <col min="3" max="3" width="9.36328125" style="7" customWidth="1"/>
    <col min="4" max="4" width="10.08984375" style="7" customWidth="1"/>
    <col min="5" max="10" width="5.1796875" style="7" customWidth="1"/>
    <col min="11" max="11" width="11.36328125" style="7" customWidth="1"/>
    <col min="12" max="12" width="9.26953125" style="7" customWidth="1"/>
    <col min="13" max="13" width="2.54296875" style="7" customWidth="1"/>
    <col min="14" max="14" width="6.08984375" style="7" customWidth="1"/>
    <col min="15" max="15" width="6.7265625" style="7" customWidth="1"/>
    <col min="16" max="16" width="10" style="7" customWidth="1"/>
    <col min="17" max="16384" width="9.1796875" style="7"/>
  </cols>
  <sheetData>
    <row r="1" spans="1:17" s="6" customFormat="1" ht="24" customHeight="1" x14ac:dyDescent="0.5">
      <c r="A1" s="213" t="s">
        <v>140</v>
      </c>
      <c r="B1" s="105"/>
      <c r="C1" s="105"/>
      <c r="G1" s="178"/>
    </row>
    <row r="2" spans="1:17" s="6" customFormat="1" ht="24" customHeight="1" x14ac:dyDescent="0.5">
      <c r="A2" s="213"/>
      <c r="B2" s="105"/>
      <c r="C2" s="105"/>
      <c r="G2" s="178" t="s">
        <v>141</v>
      </c>
    </row>
    <row r="3" spans="1:17" ht="16.5" customHeight="1" x14ac:dyDescent="0.5">
      <c r="A3" s="72"/>
      <c r="B3" s="73"/>
      <c r="C3" s="214" t="s">
        <v>16</v>
      </c>
      <c r="D3" s="215" t="s">
        <v>142</v>
      </c>
      <c r="E3" s="67" t="s">
        <v>143</v>
      </c>
      <c r="F3" s="68"/>
      <c r="G3" s="68"/>
      <c r="H3" s="68"/>
      <c r="I3" s="68"/>
      <c r="J3" s="68"/>
      <c r="K3" s="69"/>
      <c r="L3" s="66">
        <v>2200</v>
      </c>
      <c r="N3" s="95" t="s">
        <v>146</v>
      </c>
      <c r="O3" s="94"/>
      <c r="P3" s="75"/>
      <c r="Q3" s="6"/>
    </row>
    <row r="4" spans="1:17" ht="16.5" customHeight="1" x14ac:dyDescent="0.45">
      <c r="A4" s="23" t="s">
        <v>7</v>
      </c>
      <c r="B4" s="70"/>
      <c r="C4" s="71" t="s">
        <v>15</v>
      </c>
      <c r="D4" s="71" t="s">
        <v>15</v>
      </c>
      <c r="E4" s="136">
        <v>14</v>
      </c>
      <c r="F4" s="136">
        <v>15</v>
      </c>
      <c r="G4" s="136">
        <v>16</v>
      </c>
      <c r="H4" s="136">
        <v>17</v>
      </c>
      <c r="I4" s="136">
        <v>18</v>
      </c>
      <c r="J4" s="137">
        <v>19</v>
      </c>
      <c r="K4" s="96" t="s">
        <v>144</v>
      </c>
      <c r="L4" s="65" t="s">
        <v>34</v>
      </c>
      <c r="N4" s="71" t="s">
        <v>37</v>
      </c>
      <c r="O4" s="71" t="s">
        <v>38</v>
      </c>
      <c r="P4" s="44" t="s">
        <v>34</v>
      </c>
      <c r="Q4" s="6"/>
    </row>
    <row r="5" spans="1:17" ht="16.5" customHeight="1" x14ac:dyDescent="0.45">
      <c r="A5" s="28">
        <v>1</v>
      </c>
      <c r="B5" s="29" t="str">
        <f>CONCATENATE(Tilmeld!B5," ",Tilmeld!C5," ",Tilmeld!D5)</f>
        <v xml:space="preserve">  </v>
      </c>
      <c r="C5" s="216">
        <f>Fly!C5</f>
        <v>0</v>
      </c>
      <c r="D5" s="216">
        <f>Fly!F5</f>
        <v>0</v>
      </c>
      <c r="E5" s="19"/>
      <c r="F5" s="19"/>
      <c r="G5" s="19"/>
      <c r="H5" s="19"/>
      <c r="I5" s="19"/>
      <c r="J5" s="19"/>
      <c r="K5" s="135">
        <f t="shared" ref="K5:K19" si="0">COUNTA(E5:J5)</f>
        <v>0</v>
      </c>
      <c r="L5" s="43">
        <f>$L$3*K5</f>
        <v>0</v>
      </c>
      <c r="N5" s="22"/>
      <c r="O5" s="22"/>
      <c r="P5" s="43">
        <f>IF(LEN(N5)&gt;0,'Pris-Tur'!$D$11*K5,)+IF(LEN(O5)&gt;0,'Pris-Tur'!$D$12*K5,)</f>
        <v>0</v>
      </c>
      <c r="Q5" s="6"/>
    </row>
    <row r="6" spans="1:17" ht="16.5" customHeight="1" x14ac:dyDescent="0.45">
      <c r="A6" s="28">
        <v>2</v>
      </c>
      <c r="B6" s="29" t="str">
        <f>CONCATENATE(Tilmeld!B6," ",Tilmeld!C6," ",Tilmeld!D6)</f>
        <v xml:space="preserve">  </v>
      </c>
      <c r="C6" s="216">
        <f>Fly!C6</f>
        <v>0</v>
      </c>
      <c r="D6" s="216">
        <f>Fly!F6</f>
        <v>0</v>
      </c>
      <c r="E6" s="19"/>
      <c r="F6" s="19"/>
      <c r="G6" s="19"/>
      <c r="H6" s="19"/>
      <c r="I6" s="19"/>
      <c r="J6" s="19"/>
      <c r="K6" s="127">
        <f t="shared" si="0"/>
        <v>0</v>
      </c>
      <c r="L6" s="43">
        <f t="shared" ref="L6:L29" si="1">$L$3*K6</f>
        <v>0</v>
      </c>
      <c r="N6" s="22"/>
      <c r="O6" s="22"/>
      <c r="P6" s="43">
        <f>IF(LEN(N6)&gt;0,'Pris-Tur'!$D$11*K6,)+IF(LEN(O6)&gt;0,'Pris-Tur'!$D$12*K6,)</f>
        <v>0</v>
      </c>
      <c r="Q6" s="6"/>
    </row>
    <row r="7" spans="1:17" ht="16.5" customHeight="1" x14ac:dyDescent="0.45">
      <c r="A7" s="28">
        <v>3</v>
      </c>
      <c r="B7" s="29" t="str">
        <f>CONCATENATE(Tilmeld!B7," ",Tilmeld!C7," ",Tilmeld!D7)</f>
        <v xml:space="preserve">  </v>
      </c>
      <c r="C7" s="216">
        <f>Fly!C7</f>
        <v>0</v>
      </c>
      <c r="D7" s="216">
        <f>Fly!F7</f>
        <v>0</v>
      </c>
      <c r="E7" s="19"/>
      <c r="F7" s="19"/>
      <c r="G7" s="19"/>
      <c r="H7" s="19"/>
      <c r="I7" s="19"/>
      <c r="J7" s="19"/>
      <c r="K7" s="127">
        <f t="shared" si="0"/>
        <v>0</v>
      </c>
      <c r="L7" s="43">
        <f t="shared" si="1"/>
        <v>0</v>
      </c>
      <c r="N7" s="22"/>
      <c r="O7" s="22"/>
      <c r="P7" s="43">
        <f>IF(LEN(N7)&gt;0,'Pris-Tur'!$D$11*K7,)+IF(LEN(O7)&gt;0,'Pris-Tur'!$D$12*K7,)</f>
        <v>0</v>
      </c>
      <c r="Q7" s="6"/>
    </row>
    <row r="8" spans="1:17" ht="16.5" customHeight="1" x14ac:dyDescent="0.45">
      <c r="A8" s="28">
        <v>4</v>
      </c>
      <c r="B8" s="29" t="str">
        <f>CONCATENATE(Tilmeld!B8," ",Tilmeld!C8," ",Tilmeld!D8)</f>
        <v xml:space="preserve">  </v>
      </c>
      <c r="C8" s="216">
        <f>Fly!C8</f>
        <v>0</v>
      </c>
      <c r="D8" s="216">
        <f>Fly!F8</f>
        <v>0</v>
      </c>
      <c r="E8" s="19"/>
      <c r="F8" s="19"/>
      <c r="G8" s="19"/>
      <c r="H8" s="19"/>
      <c r="I8" s="19"/>
      <c r="J8" s="19"/>
      <c r="K8" s="127">
        <f t="shared" si="0"/>
        <v>0</v>
      </c>
      <c r="L8" s="43">
        <f t="shared" si="1"/>
        <v>0</v>
      </c>
      <c r="N8" s="22"/>
      <c r="O8" s="22"/>
      <c r="P8" s="43">
        <f>IF(LEN(N8)&gt;0,'Pris-Tur'!$D$11*K8,)+IF(LEN(O8)&gt;0,'Pris-Tur'!$D$12*K8,)</f>
        <v>0</v>
      </c>
      <c r="Q8" s="6"/>
    </row>
    <row r="9" spans="1:17" ht="16.5" customHeight="1" x14ac:dyDescent="0.45">
      <c r="A9" s="28">
        <v>5</v>
      </c>
      <c r="B9" s="29" t="str">
        <f>CONCATENATE(Tilmeld!B9," ",Tilmeld!C9," ",Tilmeld!D9)</f>
        <v xml:space="preserve">  </v>
      </c>
      <c r="C9" s="216">
        <f>Fly!C9</f>
        <v>0</v>
      </c>
      <c r="D9" s="216">
        <f>Fly!F9</f>
        <v>0</v>
      </c>
      <c r="E9" s="19"/>
      <c r="F9" s="19"/>
      <c r="G9" s="19"/>
      <c r="H9" s="19"/>
      <c r="I9" s="19"/>
      <c r="J9" s="19"/>
      <c r="K9" s="127">
        <f t="shared" si="0"/>
        <v>0</v>
      </c>
      <c r="L9" s="43">
        <f t="shared" si="1"/>
        <v>0</v>
      </c>
      <c r="N9" s="22"/>
      <c r="O9" s="22"/>
      <c r="P9" s="43">
        <f>IF(LEN(N9)&gt;0,'Pris-Tur'!$D$11*K9,)+IF(LEN(O9)&gt;0,'Pris-Tur'!$D$12*K9,)</f>
        <v>0</v>
      </c>
      <c r="Q9" s="6"/>
    </row>
    <row r="10" spans="1:17" ht="16.5" customHeight="1" x14ac:dyDescent="0.45">
      <c r="A10" s="28">
        <v>6</v>
      </c>
      <c r="B10" s="29" t="str">
        <f>CONCATENATE(Tilmeld!B10," ",Tilmeld!C10," ",Tilmeld!D10)</f>
        <v xml:space="preserve">  </v>
      </c>
      <c r="C10" s="216">
        <f>Fly!C10</f>
        <v>0</v>
      </c>
      <c r="D10" s="216">
        <f>Fly!F10</f>
        <v>0</v>
      </c>
      <c r="E10" s="19"/>
      <c r="F10" s="19"/>
      <c r="G10" s="19"/>
      <c r="H10" s="19"/>
      <c r="I10" s="19"/>
      <c r="J10" s="19"/>
      <c r="K10" s="127">
        <f t="shared" si="0"/>
        <v>0</v>
      </c>
      <c r="L10" s="43">
        <f t="shared" si="1"/>
        <v>0</v>
      </c>
      <c r="N10" s="22"/>
      <c r="O10" s="22"/>
      <c r="P10" s="43">
        <f>IF(LEN(N10)&gt;0,'Pris-Tur'!$D$11*K10,)+IF(LEN(O10)&gt;0,'Pris-Tur'!$D$12*K10,)</f>
        <v>0</v>
      </c>
      <c r="Q10" s="6"/>
    </row>
    <row r="11" spans="1:17" ht="16.5" customHeight="1" x14ac:dyDescent="0.45">
      <c r="A11" s="28">
        <v>7</v>
      </c>
      <c r="B11" s="29" t="str">
        <f>CONCATENATE(Tilmeld!B11," ",Tilmeld!C11," ",Tilmeld!D11)</f>
        <v xml:space="preserve">  </v>
      </c>
      <c r="C11" s="216">
        <f>Fly!C11</f>
        <v>0</v>
      </c>
      <c r="D11" s="216">
        <f>Fly!F11</f>
        <v>0</v>
      </c>
      <c r="E11" s="19"/>
      <c r="F11" s="19"/>
      <c r="G11" s="19"/>
      <c r="H11" s="19"/>
      <c r="I11" s="19"/>
      <c r="J11" s="19"/>
      <c r="K11" s="127">
        <f t="shared" si="0"/>
        <v>0</v>
      </c>
      <c r="L11" s="43">
        <f t="shared" si="1"/>
        <v>0</v>
      </c>
      <c r="N11" s="22"/>
      <c r="O11" s="22"/>
      <c r="P11" s="43">
        <f>IF(LEN(N11)&gt;0,'Pris-Tur'!$D$11*K11,)+IF(LEN(O11)&gt;0,'Pris-Tur'!$D$12*K11,)</f>
        <v>0</v>
      </c>
      <c r="Q11" s="6"/>
    </row>
    <row r="12" spans="1:17" ht="16.5" customHeight="1" x14ac:dyDescent="0.45">
      <c r="A12" s="28">
        <v>8</v>
      </c>
      <c r="B12" s="29" t="str">
        <f>CONCATENATE(Tilmeld!B12," ",Tilmeld!C12," ",Tilmeld!D12)</f>
        <v xml:space="preserve">  </v>
      </c>
      <c r="C12" s="216">
        <f>Fly!C12</f>
        <v>0</v>
      </c>
      <c r="D12" s="216">
        <f>Fly!F12</f>
        <v>0</v>
      </c>
      <c r="E12" s="19"/>
      <c r="F12" s="19"/>
      <c r="G12" s="19"/>
      <c r="H12" s="19"/>
      <c r="I12" s="19"/>
      <c r="J12" s="19"/>
      <c r="K12" s="127">
        <f t="shared" si="0"/>
        <v>0</v>
      </c>
      <c r="L12" s="43">
        <f t="shared" si="1"/>
        <v>0</v>
      </c>
      <c r="N12" s="22"/>
      <c r="O12" s="22"/>
      <c r="P12" s="43">
        <f>IF(LEN(N12)&gt;0,'Pris-Tur'!$D$11*K12,)+IF(LEN(O12)&gt;0,'Pris-Tur'!$D$12*K12,)</f>
        <v>0</v>
      </c>
      <c r="Q12" s="6"/>
    </row>
    <row r="13" spans="1:17" ht="16.5" customHeight="1" x14ac:dyDescent="0.45">
      <c r="A13" s="28">
        <v>9</v>
      </c>
      <c r="B13" s="29" t="str">
        <f>CONCATENATE(Tilmeld!B13," ",Tilmeld!C13," ",Tilmeld!D13)</f>
        <v xml:space="preserve">  </v>
      </c>
      <c r="C13" s="216">
        <f>Fly!C13</f>
        <v>0</v>
      </c>
      <c r="D13" s="216">
        <f>Fly!F13</f>
        <v>0</v>
      </c>
      <c r="E13" s="19"/>
      <c r="F13" s="19"/>
      <c r="G13" s="19"/>
      <c r="H13" s="19"/>
      <c r="I13" s="19"/>
      <c r="J13" s="19"/>
      <c r="K13" s="127">
        <f t="shared" si="0"/>
        <v>0</v>
      </c>
      <c r="L13" s="43">
        <f t="shared" si="1"/>
        <v>0</v>
      </c>
      <c r="N13" s="22"/>
      <c r="O13" s="22"/>
      <c r="P13" s="43">
        <f>IF(LEN(N13)&gt;0,'Pris-Tur'!$D$11*K13,)+IF(LEN(O13)&gt;0,'Pris-Tur'!$D$12*K13,)</f>
        <v>0</v>
      </c>
      <c r="Q13" s="6"/>
    </row>
    <row r="14" spans="1:17" ht="16.5" customHeight="1" x14ac:dyDescent="0.45">
      <c r="A14" s="28">
        <v>10</v>
      </c>
      <c r="B14" s="29" t="str">
        <f>CONCATENATE(Tilmeld!B14," ",Tilmeld!C14," ",Tilmeld!D14)</f>
        <v xml:space="preserve">  </v>
      </c>
      <c r="C14" s="216">
        <f>Fly!C14</f>
        <v>0</v>
      </c>
      <c r="D14" s="216">
        <f>Fly!F14</f>
        <v>0</v>
      </c>
      <c r="E14" s="19"/>
      <c r="F14" s="19"/>
      <c r="G14" s="19"/>
      <c r="H14" s="19"/>
      <c r="I14" s="19"/>
      <c r="J14" s="19"/>
      <c r="K14" s="127">
        <f t="shared" si="0"/>
        <v>0</v>
      </c>
      <c r="L14" s="43">
        <f t="shared" si="1"/>
        <v>0</v>
      </c>
      <c r="N14" s="22"/>
      <c r="O14" s="22"/>
      <c r="P14" s="43">
        <f>IF(LEN(N14)&gt;0,'Pris-Tur'!$D$11*K14,)+IF(LEN(O14)&gt;0,'Pris-Tur'!$D$12*K14,)</f>
        <v>0</v>
      </c>
      <c r="Q14" s="6"/>
    </row>
    <row r="15" spans="1:17" ht="16.5" customHeight="1" x14ac:dyDescent="0.45">
      <c r="A15" s="28">
        <v>11</v>
      </c>
      <c r="B15" s="29" t="str">
        <f>CONCATENATE(Tilmeld!B15," ",Tilmeld!C15," ",Tilmeld!D15)</f>
        <v xml:space="preserve">  </v>
      </c>
      <c r="C15" s="216">
        <f>Fly!C15</f>
        <v>0</v>
      </c>
      <c r="D15" s="216">
        <f>Fly!F15</f>
        <v>0</v>
      </c>
      <c r="E15" s="19"/>
      <c r="F15" s="19"/>
      <c r="G15" s="19"/>
      <c r="H15" s="19"/>
      <c r="I15" s="19"/>
      <c r="J15" s="19"/>
      <c r="K15" s="127">
        <f t="shared" si="0"/>
        <v>0</v>
      </c>
      <c r="L15" s="43">
        <f t="shared" si="1"/>
        <v>0</v>
      </c>
      <c r="N15" s="22"/>
      <c r="O15" s="22"/>
      <c r="P15" s="43">
        <f>IF(LEN(N15)&gt;0,'Pris-Tur'!$D$11*K15,)+IF(LEN(O15)&gt;0,'Pris-Tur'!$D$12*K15,)</f>
        <v>0</v>
      </c>
      <c r="Q15" s="6"/>
    </row>
    <row r="16" spans="1:17" ht="16.5" customHeight="1" x14ac:dyDescent="0.45">
      <c r="A16" s="28">
        <v>12</v>
      </c>
      <c r="B16" s="29" t="str">
        <f>CONCATENATE(Tilmeld!B16," ",Tilmeld!C16," ",Tilmeld!D16)</f>
        <v xml:space="preserve">  </v>
      </c>
      <c r="C16" s="216">
        <f>Fly!C16</f>
        <v>0</v>
      </c>
      <c r="D16" s="216">
        <f>Fly!F16</f>
        <v>0</v>
      </c>
      <c r="E16" s="19"/>
      <c r="F16" s="19"/>
      <c r="G16" s="19"/>
      <c r="H16" s="19"/>
      <c r="I16" s="19"/>
      <c r="J16" s="19"/>
      <c r="K16" s="127">
        <f t="shared" si="0"/>
        <v>0</v>
      </c>
      <c r="L16" s="43">
        <f t="shared" si="1"/>
        <v>0</v>
      </c>
      <c r="N16" s="22"/>
      <c r="O16" s="22"/>
      <c r="P16" s="43">
        <f>IF(LEN(N16)&gt;0,'Pris-Tur'!$D$11*K16,)+IF(LEN(O16)&gt;0,'Pris-Tur'!$D$12*K16,)</f>
        <v>0</v>
      </c>
      <c r="Q16" s="6"/>
    </row>
    <row r="17" spans="1:17" ht="16.5" customHeight="1" x14ac:dyDescent="0.45">
      <c r="A17" s="28">
        <v>13</v>
      </c>
      <c r="B17" s="29" t="str">
        <f>CONCATENATE(Tilmeld!B17," ",Tilmeld!C17," ",Tilmeld!D17)</f>
        <v xml:space="preserve">  </v>
      </c>
      <c r="C17" s="216">
        <f>Fly!C17</f>
        <v>0</v>
      </c>
      <c r="D17" s="216">
        <f>Fly!F17</f>
        <v>0</v>
      </c>
      <c r="E17" s="19"/>
      <c r="F17" s="19"/>
      <c r="G17" s="19"/>
      <c r="H17" s="19"/>
      <c r="I17" s="19"/>
      <c r="J17" s="19"/>
      <c r="K17" s="127">
        <f t="shared" si="0"/>
        <v>0</v>
      </c>
      <c r="L17" s="43">
        <f t="shared" si="1"/>
        <v>0</v>
      </c>
      <c r="N17" s="22"/>
      <c r="O17" s="22"/>
      <c r="P17" s="43">
        <f>IF(LEN(N17)&gt;0,'Pris-Tur'!$D$11*K17,)+IF(LEN(O17)&gt;0,'Pris-Tur'!$D$12*K17,)</f>
        <v>0</v>
      </c>
      <c r="Q17" s="6"/>
    </row>
    <row r="18" spans="1:17" ht="16.5" customHeight="1" x14ac:dyDescent="0.45">
      <c r="A18" s="28">
        <v>14</v>
      </c>
      <c r="B18" s="29" t="str">
        <f>CONCATENATE(Tilmeld!B18," ",Tilmeld!C18," ",Tilmeld!D18)</f>
        <v xml:space="preserve">  </v>
      </c>
      <c r="C18" s="216">
        <f>Fly!C18</f>
        <v>0</v>
      </c>
      <c r="D18" s="216">
        <f>Fly!F18</f>
        <v>0</v>
      </c>
      <c r="E18" s="19"/>
      <c r="F18" s="19"/>
      <c r="G18" s="19"/>
      <c r="H18" s="19"/>
      <c r="I18" s="19"/>
      <c r="J18" s="19"/>
      <c r="K18" s="127">
        <f t="shared" si="0"/>
        <v>0</v>
      </c>
      <c r="L18" s="43">
        <f t="shared" si="1"/>
        <v>0</v>
      </c>
      <c r="N18" s="22"/>
      <c r="O18" s="22"/>
      <c r="P18" s="43">
        <f>IF(LEN(N18)&gt;0,'Pris-Tur'!$D$11*K18,)+IF(LEN(O18)&gt;0,'Pris-Tur'!$D$12*K18,)</f>
        <v>0</v>
      </c>
      <c r="Q18" s="6"/>
    </row>
    <row r="19" spans="1:17" ht="16.5" customHeight="1" x14ac:dyDescent="0.45">
      <c r="A19" s="28">
        <v>15</v>
      </c>
      <c r="B19" s="29" t="str">
        <f>CONCATENATE(Tilmeld!B19," ",Tilmeld!C19," ",Tilmeld!D19)</f>
        <v xml:space="preserve">  </v>
      </c>
      <c r="C19" s="216">
        <f>Fly!C19</f>
        <v>0</v>
      </c>
      <c r="D19" s="216">
        <f>Fly!F19</f>
        <v>0</v>
      </c>
      <c r="E19" s="19"/>
      <c r="F19" s="19"/>
      <c r="G19" s="19"/>
      <c r="H19" s="19"/>
      <c r="I19" s="19"/>
      <c r="J19" s="19"/>
      <c r="K19" s="127">
        <f t="shared" si="0"/>
        <v>0</v>
      </c>
      <c r="L19" s="43">
        <f t="shared" si="1"/>
        <v>0</v>
      </c>
      <c r="N19" s="22"/>
      <c r="O19" s="22"/>
      <c r="P19" s="43">
        <f>IF(LEN(N19)&gt;0,'Pris-Tur'!$D$11*K19,)+IF(LEN(O19)&gt;0,'Pris-Tur'!$D$12*K19,)</f>
        <v>0</v>
      </c>
      <c r="Q19" s="6"/>
    </row>
    <row r="20" spans="1:17" ht="16.5" customHeight="1" x14ac:dyDescent="0.45">
      <c r="A20" s="28">
        <v>16</v>
      </c>
      <c r="B20" s="29" t="str">
        <f>CONCATENATE(Tilmeld!B20," ",Tilmeld!C20," ",Tilmeld!D20)</f>
        <v xml:space="preserve">  </v>
      </c>
      <c r="C20" s="216">
        <f>Fly!C20</f>
        <v>0</v>
      </c>
      <c r="D20" s="216">
        <f>Fly!F20</f>
        <v>0</v>
      </c>
      <c r="E20" s="19"/>
      <c r="F20" s="19"/>
      <c r="G20" s="19"/>
      <c r="H20" s="19"/>
      <c r="I20" s="19"/>
      <c r="J20" s="19"/>
      <c r="K20" s="127">
        <f t="shared" ref="K20:K29" si="2">COUNTA(E20:J20)</f>
        <v>0</v>
      </c>
      <c r="L20" s="43">
        <f t="shared" si="1"/>
        <v>0</v>
      </c>
      <c r="N20" s="22"/>
      <c r="O20" s="22"/>
      <c r="P20" s="43">
        <f>IF(LEN(N20)&gt;0,'Pris-Tur'!$D$11*K20,)+IF(LEN(O20)&gt;0,'Pris-Tur'!$D$12*K20,)</f>
        <v>0</v>
      </c>
      <c r="Q20" s="6"/>
    </row>
    <row r="21" spans="1:17" ht="16.5" customHeight="1" x14ac:dyDescent="0.45">
      <c r="A21" s="28">
        <v>17</v>
      </c>
      <c r="B21" s="29" t="str">
        <f>CONCATENATE(Tilmeld!B21," ",Tilmeld!C21," ",Tilmeld!D21)</f>
        <v xml:space="preserve">  </v>
      </c>
      <c r="C21" s="216">
        <f>Fly!C21</f>
        <v>0</v>
      </c>
      <c r="D21" s="216">
        <f>Fly!F21</f>
        <v>0</v>
      </c>
      <c r="E21" s="19"/>
      <c r="F21" s="19"/>
      <c r="G21" s="19"/>
      <c r="H21" s="19"/>
      <c r="I21" s="19"/>
      <c r="J21" s="19"/>
      <c r="K21" s="127">
        <f t="shared" si="2"/>
        <v>0</v>
      </c>
      <c r="L21" s="43">
        <f t="shared" si="1"/>
        <v>0</v>
      </c>
      <c r="N21" s="22"/>
      <c r="O21" s="22"/>
      <c r="P21" s="43">
        <f>IF(LEN(N21)&gt;0,'Pris-Tur'!$D$11*K21,)+IF(LEN(O21)&gt;0,'Pris-Tur'!$D$12*K21,)</f>
        <v>0</v>
      </c>
      <c r="Q21" s="6"/>
    </row>
    <row r="22" spans="1:17" ht="16.5" customHeight="1" x14ac:dyDescent="0.45">
      <c r="A22" s="28">
        <v>18</v>
      </c>
      <c r="B22" s="29" t="str">
        <f>CONCATENATE(Tilmeld!B22," ",Tilmeld!C22," ",Tilmeld!D22)</f>
        <v xml:space="preserve">  </v>
      </c>
      <c r="C22" s="216">
        <f>Fly!C22</f>
        <v>0</v>
      </c>
      <c r="D22" s="216">
        <f>Fly!F22</f>
        <v>0</v>
      </c>
      <c r="E22" s="19"/>
      <c r="F22" s="19"/>
      <c r="G22" s="19"/>
      <c r="H22" s="19"/>
      <c r="I22" s="19"/>
      <c r="J22" s="19"/>
      <c r="K22" s="127">
        <f t="shared" si="2"/>
        <v>0</v>
      </c>
      <c r="L22" s="43">
        <f t="shared" si="1"/>
        <v>0</v>
      </c>
      <c r="N22" s="22"/>
      <c r="O22" s="22"/>
      <c r="P22" s="43">
        <f>IF(LEN(N22)&gt;0,'Pris-Tur'!$D$11*K22,)+IF(LEN(O22)&gt;0,'Pris-Tur'!$D$12*K22,)</f>
        <v>0</v>
      </c>
      <c r="Q22" s="6"/>
    </row>
    <row r="23" spans="1:17" ht="16.5" customHeight="1" x14ac:dyDescent="0.45">
      <c r="A23" s="28">
        <v>19</v>
      </c>
      <c r="B23" s="29" t="str">
        <f>CONCATENATE(Tilmeld!B23," ",Tilmeld!C23," ",Tilmeld!D23)</f>
        <v xml:space="preserve">  </v>
      </c>
      <c r="C23" s="216">
        <f>Fly!C23</f>
        <v>0</v>
      </c>
      <c r="D23" s="216">
        <f>Fly!F23</f>
        <v>0</v>
      </c>
      <c r="E23" s="19"/>
      <c r="F23" s="19"/>
      <c r="G23" s="19"/>
      <c r="H23" s="19"/>
      <c r="I23" s="19"/>
      <c r="J23" s="19"/>
      <c r="K23" s="127">
        <f t="shared" ref="K23:K27" si="3">COUNTA(E23:J23)</f>
        <v>0</v>
      </c>
      <c r="L23" s="43">
        <f t="shared" ref="L23:L27" si="4">$L$3*K23</f>
        <v>0</v>
      </c>
      <c r="N23" s="22"/>
      <c r="O23" s="22"/>
      <c r="P23" s="43">
        <f>IF(LEN(N23)&gt;0,'Pris-Tur'!$D$11*K23,)+IF(LEN(O23)&gt;0,'Pris-Tur'!$D$12*K23,)</f>
        <v>0</v>
      </c>
      <c r="Q23" s="6"/>
    </row>
    <row r="24" spans="1:17" ht="16.5" customHeight="1" x14ac:dyDescent="0.45">
      <c r="A24" s="28">
        <v>20</v>
      </c>
      <c r="B24" s="29" t="str">
        <f>CONCATENATE(Tilmeld!B24," ",Tilmeld!C24," ",Tilmeld!D24)</f>
        <v xml:space="preserve">  </v>
      </c>
      <c r="C24" s="216">
        <f>Fly!C24</f>
        <v>0</v>
      </c>
      <c r="D24" s="216">
        <f>Fly!F24</f>
        <v>0</v>
      </c>
      <c r="E24" s="19"/>
      <c r="F24" s="19"/>
      <c r="G24" s="19"/>
      <c r="H24" s="19"/>
      <c r="I24" s="19"/>
      <c r="J24" s="19"/>
      <c r="K24" s="127">
        <f t="shared" si="3"/>
        <v>0</v>
      </c>
      <c r="L24" s="43">
        <f t="shared" si="4"/>
        <v>0</v>
      </c>
      <c r="N24" s="22"/>
      <c r="O24" s="22"/>
      <c r="P24" s="43">
        <f>IF(LEN(N24)&gt;0,'Pris-Tur'!$D$11*K24,)+IF(LEN(O24)&gt;0,'Pris-Tur'!$D$12*K24,)</f>
        <v>0</v>
      </c>
      <c r="Q24" s="6"/>
    </row>
    <row r="25" spans="1:17" ht="16.5" customHeight="1" x14ac:dyDescent="0.45">
      <c r="A25" s="28">
        <v>21</v>
      </c>
      <c r="B25" s="29" t="str">
        <f>CONCATENATE(Tilmeld!B25," ",Tilmeld!C25," ",Tilmeld!D25)</f>
        <v xml:space="preserve">  </v>
      </c>
      <c r="C25" s="216">
        <f>Fly!C25</f>
        <v>0</v>
      </c>
      <c r="D25" s="216">
        <f>Fly!F25</f>
        <v>0</v>
      </c>
      <c r="E25" s="19"/>
      <c r="F25" s="19"/>
      <c r="G25" s="19"/>
      <c r="H25" s="19"/>
      <c r="I25" s="19"/>
      <c r="J25" s="19"/>
      <c r="K25" s="127">
        <f t="shared" si="3"/>
        <v>0</v>
      </c>
      <c r="L25" s="43">
        <f t="shared" si="4"/>
        <v>0</v>
      </c>
      <c r="N25" s="22"/>
      <c r="O25" s="22"/>
      <c r="P25" s="43">
        <f>IF(LEN(N25)&gt;0,'Pris-Tur'!$D$11*K25,)+IF(LEN(O25)&gt;0,'Pris-Tur'!$D$12*K25,)</f>
        <v>0</v>
      </c>
      <c r="Q25" s="6"/>
    </row>
    <row r="26" spans="1:17" ht="16.5" customHeight="1" x14ac:dyDescent="0.45">
      <c r="A26" s="28">
        <v>22</v>
      </c>
      <c r="B26" s="29" t="str">
        <f>CONCATENATE(Tilmeld!B26," ",Tilmeld!C26," ",Tilmeld!D26)</f>
        <v xml:space="preserve">  </v>
      </c>
      <c r="C26" s="216">
        <f>Fly!C26</f>
        <v>0</v>
      </c>
      <c r="D26" s="216">
        <f>Fly!F26</f>
        <v>0</v>
      </c>
      <c r="E26" s="19"/>
      <c r="F26" s="19"/>
      <c r="G26" s="19"/>
      <c r="H26" s="19"/>
      <c r="I26" s="19"/>
      <c r="J26" s="19"/>
      <c r="K26" s="127">
        <f t="shared" si="3"/>
        <v>0</v>
      </c>
      <c r="L26" s="43">
        <f t="shared" si="4"/>
        <v>0</v>
      </c>
      <c r="N26" s="22"/>
      <c r="O26" s="22"/>
      <c r="P26" s="43">
        <f>IF(LEN(N26)&gt;0,'Pris-Tur'!$D$11*K26,)+IF(LEN(O26)&gt;0,'Pris-Tur'!$D$12*K26,)</f>
        <v>0</v>
      </c>
      <c r="Q26" s="6"/>
    </row>
    <row r="27" spans="1:17" ht="16.5" customHeight="1" x14ac:dyDescent="0.45">
      <c r="A27" s="28">
        <v>23</v>
      </c>
      <c r="B27" s="29" t="str">
        <f>CONCATENATE(Tilmeld!B27," ",Tilmeld!C27," ",Tilmeld!D27)</f>
        <v xml:space="preserve">  </v>
      </c>
      <c r="C27" s="216">
        <f>Fly!C27</f>
        <v>0</v>
      </c>
      <c r="D27" s="216">
        <f>Fly!F27</f>
        <v>0</v>
      </c>
      <c r="E27" s="19"/>
      <c r="F27" s="19"/>
      <c r="G27" s="19"/>
      <c r="H27" s="19"/>
      <c r="I27" s="19"/>
      <c r="J27" s="19"/>
      <c r="K27" s="127">
        <f t="shared" si="3"/>
        <v>0</v>
      </c>
      <c r="L27" s="43">
        <f t="shared" si="4"/>
        <v>0</v>
      </c>
      <c r="N27" s="22"/>
      <c r="O27" s="22"/>
      <c r="P27" s="43">
        <f>IF(LEN(N27)&gt;0,'Pris-Tur'!$D$11*K27,)+IF(LEN(O27)&gt;0,'Pris-Tur'!$D$12*K27,)</f>
        <v>0</v>
      </c>
      <c r="Q27" s="6"/>
    </row>
    <row r="28" spans="1:17" ht="16.5" customHeight="1" x14ac:dyDescent="0.45">
      <c r="A28" s="28">
        <v>24</v>
      </c>
      <c r="B28" s="29" t="str">
        <f>CONCATENATE(Tilmeld!B28," ",Tilmeld!C28," ",Tilmeld!D28)</f>
        <v xml:space="preserve">  </v>
      </c>
      <c r="C28" s="216">
        <f>Fly!C28</f>
        <v>0</v>
      </c>
      <c r="D28" s="216">
        <f>Fly!F28</f>
        <v>0</v>
      </c>
      <c r="E28" s="19"/>
      <c r="F28" s="19"/>
      <c r="G28" s="19"/>
      <c r="H28" s="19"/>
      <c r="I28" s="19"/>
      <c r="J28" s="19"/>
      <c r="K28" s="127">
        <f t="shared" si="2"/>
        <v>0</v>
      </c>
      <c r="L28" s="43">
        <f t="shared" si="1"/>
        <v>0</v>
      </c>
      <c r="N28" s="22"/>
      <c r="O28" s="22"/>
      <c r="P28" s="43">
        <f>IF(LEN(N28)&gt;0,'Pris-Tur'!$D$11*K28,)+IF(LEN(O28)&gt;0,'Pris-Tur'!$D$12*K28,)</f>
        <v>0</v>
      </c>
      <c r="Q28" s="6"/>
    </row>
    <row r="29" spans="1:17" ht="16.5" customHeight="1" x14ac:dyDescent="0.45">
      <c r="A29" s="28">
        <v>25</v>
      </c>
      <c r="B29" s="29" t="str">
        <f>CONCATENATE(Tilmeld!B29," ",Tilmeld!C29," ",Tilmeld!D29)</f>
        <v xml:space="preserve">  </v>
      </c>
      <c r="C29" s="216">
        <f>Fly!C29</f>
        <v>0</v>
      </c>
      <c r="D29" s="216">
        <f>Fly!F29</f>
        <v>0</v>
      </c>
      <c r="E29" s="19"/>
      <c r="F29" s="19"/>
      <c r="G29" s="19"/>
      <c r="H29" s="19"/>
      <c r="I29" s="19"/>
      <c r="J29" s="19"/>
      <c r="K29" s="127">
        <f t="shared" si="2"/>
        <v>0</v>
      </c>
      <c r="L29" s="43">
        <f t="shared" si="1"/>
        <v>0</v>
      </c>
      <c r="N29" s="22"/>
      <c r="O29" s="22"/>
      <c r="P29" s="43">
        <f>IF(LEN(N29)&gt;0,'Pris-Tur'!$D$11*K29,)+IF(LEN(O29)&gt;0,'Pris-Tur'!$D$12*K29,)</f>
        <v>0</v>
      </c>
      <c r="Q29" s="6"/>
    </row>
    <row r="30" spans="1:17" ht="16.5" customHeight="1" x14ac:dyDescent="0.45">
      <c r="D30" s="22" t="s">
        <v>138</v>
      </c>
      <c r="E30" s="27">
        <f>COUNTA(E5:E29)</f>
        <v>0</v>
      </c>
      <c r="F30" s="27">
        <f t="shared" ref="F30:J30" si="5">COUNTA(F5:F29)</f>
        <v>0</v>
      </c>
      <c r="G30" s="27">
        <f t="shared" si="5"/>
        <v>0</v>
      </c>
      <c r="H30" s="27">
        <f t="shared" si="5"/>
        <v>0</v>
      </c>
      <c r="I30" s="27">
        <f t="shared" si="5"/>
        <v>0</v>
      </c>
      <c r="J30" s="27">
        <f t="shared" si="5"/>
        <v>0</v>
      </c>
      <c r="K30" s="27">
        <f>SUM(K5:K29)</f>
        <v>0</v>
      </c>
      <c r="L30" s="27">
        <f>SUM(L5:L29)</f>
        <v>0</v>
      </c>
      <c r="N30" s="27">
        <f>COUNTA(N5:N29)</f>
        <v>0</v>
      </c>
      <c r="O30" s="27">
        <f t="shared" ref="O30" si="6">COUNTA(O5:O29)</f>
        <v>0</v>
      </c>
      <c r="P30" s="27">
        <f>SUM(P5:P29)</f>
        <v>0</v>
      </c>
      <c r="Q30" s="6"/>
    </row>
    <row r="31" spans="1:17" ht="16.5" customHeight="1" x14ac:dyDescent="0.45">
      <c r="Q31" s="6"/>
    </row>
    <row r="32" spans="1:17" ht="16.5" customHeight="1" x14ac:dyDescent="0.35">
      <c r="B32" s="115" t="s">
        <v>147</v>
      </c>
    </row>
  </sheetData>
  <pageMargins left="0.23622047244094491" right="0.23622047244094491" top="0.74803149606299213" bottom="0.74803149606299213" header="0.31496062992125984" footer="0.31496062992125984"/>
  <pageSetup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17F2C0-DF7F-40E9-AB20-C55E35914670}">
  <dimension ref="A1:G30"/>
  <sheetViews>
    <sheetView showGridLines="0" showZeros="0" topLeftCell="A14" zoomScale="110" zoomScaleNormal="110" workbookViewId="0">
      <selection activeCell="F31" sqref="F31"/>
    </sheetView>
  </sheetViews>
  <sheetFormatPr defaultColWidth="9.1796875" defaultRowHeight="16.5" customHeight="1" x14ac:dyDescent="0.3"/>
  <cols>
    <col min="1" max="1" width="4.453125" style="7" customWidth="1"/>
    <col min="2" max="2" width="22.453125" style="7" customWidth="1"/>
    <col min="3" max="3" width="7.54296875" style="7" customWidth="1"/>
    <col min="4" max="4" width="6.453125" style="7" customWidth="1"/>
    <col min="5" max="5" width="31.54296875" style="7" customWidth="1"/>
    <col min="6" max="6" width="25" style="7" customWidth="1"/>
    <col min="7" max="7" width="25.7265625" style="7" customWidth="1"/>
    <col min="8" max="16384" width="9.1796875" style="7"/>
  </cols>
  <sheetData>
    <row r="1" spans="1:7" s="6" customFormat="1" ht="25.5" customHeight="1" x14ac:dyDescent="0.5">
      <c r="A1" s="258" t="s">
        <v>30</v>
      </c>
      <c r="B1" s="105"/>
      <c r="C1" s="258" t="s">
        <v>115</v>
      </c>
      <c r="E1" s="178"/>
    </row>
    <row r="2" spans="1:7" s="6" customFormat="1" ht="25.5" customHeight="1" x14ac:dyDescent="0.5">
      <c r="A2" s="118"/>
      <c r="B2" s="105"/>
      <c r="C2" s="105"/>
      <c r="E2" s="178"/>
      <c r="G2" s="128" t="s">
        <v>87</v>
      </c>
    </row>
    <row r="3" spans="1:7" ht="16.5" customHeight="1" x14ac:dyDescent="0.5">
      <c r="A3" s="72"/>
      <c r="B3" s="73"/>
      <c r="C3" s="52" t="s">
        <v>33</v>
      </c>
      <c r="D3" s="74" t="s">
        <v>26</v>
      </c>
      <c r="E3" s="67" t="s">
        <v>78</v>
      </c>
      <c r="F3" s="68"/>
      <c r="G3" s="197"/>
    </row>
    <row r="4" spans="1:7" ht="16.5" customHeight="1" x14ac:dyDescent="0.3">
      <c r="A4" s="198" t="s">
        <v>7</v>
      </c>
      <c r="B4" s="199"/>
      <c r="C4" s="71" t="s">
        <v>15</v>
      </c>
      <c r="D4" s="71" t="s">
        <v>15</v>
      </c>
      <c r="E4" s="200" t="s">
        <v>85</v>
      </c>
      <c r="F4" s="201" t="s">
        <v>86</v>
      </c>
      <c r="G4" s="201" t="s">
        <v>86</v>
      </c>
    </row>
    <row r="5" spans="1:7" ht="16.5" customHeight="1" x14ac:dyDescent="0.3">
      <c r="A5" s="28">
        <v>1</v>
      </c>
      <c r="B5" s="29" t="str">
        <f>CONCATENATE(Tilmeld!B5," ",Tilmeld!C5," ",Tilmeld!D5)</f>
        <v xml:space="preserve">  </v>
      </c>
      <c r="C5" s="42"/>
      <c r="D5" s="42"/>
      <c r="E5" s="19"/>
      <c r="F5" s="19"/>
      <c r="G5" s="19"/>
    </row>
    <row r="6" spans="1:7" ht="16.5" customHeight="1" x14ac:dyDescent="0.3">
      <c r="A6" s="28">
        <v>2</v>
      </c>
      <c r="B6" s="29" t="str">
        <f>CONCATENATE(Tilmeld!B6," ",Tilmeld!C6," ",Tilmeld!D6)</f>
        <v xml:space="preserve">  </v>
      </c>
      <c r="C6" s="42"/>
      <c r="D6" s="42"/>
      <c r="E6" s="19"/>
      <c r="F6" s="19"/>
      <c r="G6" s="19"/>
    </row>
    <row r="7" spans="1:7" ht="16.5" customHeight="1" x14ac:dyDescent="0.3">
      <c r="A7" s="28">
        <v>3</v>
      </c>
      <c r="B7" s="29" t="str">
        <f>CONCATENATE(Tilmeld!B7," ",Tilmeld!C7," ",Tilmeld!D7)</f>
        <v xml:space="preserve">  </v>
      </c>
      <c r="C7" s="42"/>
      <c r="D7" s="42"/>
      <c r="E7" s="19"/>
      <c r="F7" s="19"/>
      <c r="G7" s="19"/>
    </row>
    <row r="8" spans="1:7" ht="16.5" customHeight="1" x14ac:dyDescent="0.3">
      <c r="A8" s="28">
        <v>4</v>
      </c>
      <c r="B8" s="29" t="str">
        <f>CONCATENATE(Tilmeld!B8," ",Tilmeld!C8," ",Tilmeld!D8)</f>
        <v xml:space="preserve">  </v>
      </c>
      <c r="C8" s="42"/>
      <c r="D8" s="42"/>
      <c r="E8" s="19"/>
      <c r="F8" s="19"/>
      <c r="G8" s="19"/>
    </row>
    <row r="9" spans="1:7" ht="16.5" customHeight="1" x14ac:dyDescent="0.3">
      <c r="A9" s="28">
        <v>5</v>
      </c>
      <c r="B9" s="29" t="str">
        <f>CONCATENATE(Tilmeld!B9," ",Tilmeld!C9," ",Tilmeld!D9)</f>
        <v xml:space="preserve">  </v>
      </c>
      <c r="C9" s="42"/>
      <c r="D9" s="42"/>
      <c r="E9" s="19"/>
      <c r="F9" s="19"/>
      <c r="G9" s="19"/>
    </row>
    <row r="10" spans="1:7" ht="16.5" customHeight="1" x14ac:dyDescent="0.3">
      <c r="A10" s="28">
        <v>6</v>
      </c>
      <c r="B10" s="29" t="str">
        <f>CONCATENATE(Tilmeld!B10," ",Tilmeld!C10," ",Tilmeld!D10)</f>
        <v xml:space="preserve">  </v>
      </c>
      <c r="C10" s="42"/>
      <c r="D10" s="42"/>
      <c r="E10" s="19"/>
      <c r="F10" s="19"/>
      <c r="G10" s="19"/>
    </row>
    <row r="11" spans="1:7" ht="16.5" customHeight="1" x14ac:dyDescent="0.3">
      <c r="A11" s="28">
        <v>7</v>
      </c>
      <c r="B11" s="29" t="str">
        <f>CONCATENATE(Tilmeld!B11," ",Tilmeld!C11," ",Tilmeld!D11)</f>
        <v xml:space="preserve">  </v>
      </c>
      <c r="C11" s="42"/>
      <c r="D11" s="42"/>
      <c r="E11" s="19"/>
      <c r="F11" s="19"/>
      <c r="G11" s="19"/>
    </row>
    <row r="12" spans="1:7" ht="16.5" customHeight="1" x14ac:dyDescent="0.3">
      <c r="A12" s="28">
        <v>8</v>
      </c>
      <c r="B12" s="29" t="str">
        <f>CONCATENATE(Tilmeld!B12," ",Tilmeld!C12," ",Tilmeld!D12)</f>
        <v xml:space="preserve">  </v>
      </c>
      <c r="C12" s="42"/>
      <c r="D12" s="42"/>
      <c r="E12" s="19"/>
      <c r="F12" s="19"/>
      <c r="G12" s="19"/>
    </row>
    <row r="13" spans="1:7" ht="16.5" customHeight="1" x14ac:dyDescent="0.3">
      <c r="A13" s="28">
        <v>9</v>
      </c>
      <c r="B13" s="29" t="str">
        <f>CONCATENATE(Tilmeld!B13," ",Tilmeld!C13," ",Tilmeld!D13)</f>
        <v xml:space="preserve">  </v>
      </c>
      <c r="C13" s="42"/>
      <c r="D13" s="42"/>
      <c r="E13" s="19"/>
      <c r="F13" s="19"/>
      <c r="G13" s="19"/>
    </row>
    <row r="14" spans="1:7" ht="16.5" customHeight="1" x14ac:dyDescent="0.3">
      <c r="A14" s="28">
        <v>10</v>
      </c>
      <c r="B14" s="29" t="str">
        <f>CONCATENATE(Tilmeld!B14," ",Tilmeld!C14," ",Tilmeld!D14)</f>
        <v xml:space="preserve">  </v>
      </c>
      <c r="C14" s="42"/>
      <c r="D14" s="42"/>
      <c r="E14" s="19"/>
      <c r="F14" s="19"/>
      <c r="G14" s="19"/>
    </row>
    <row r="15" spans="1:7" ht="16.5" customHeight="1" x14ac:dyDescent="0.3">
      <c r="A15" s="28">
        <v>11</v>
      </c>
      <c r="B15" s="29" t="str">
        <f>CONCATENATE(Tilmeld!B15," ",Tilmeld!C15," ",Tilmeld!D15)</f>
        <v xml:space="preserve">  </v>
      </c>
      <c r="C15" s="42"/>
      <c r="D15" s="42"/>
      <c r="E15" s="19"/>
      <c r="F15" s="19"/>
      <c r="G15" s="19"/>
    </row>
    <row r="16" spans="1:7" ht="16.5" customHeight="1" x14ac:dyDescent="0.3">
      <c r="A16" s="28">
        <v>12</v>
      </c>
      <c r="B16" s="29" t="str">
        <f>CONCATENATE(Tilmeld!B16," ",Tilmeld!C16," ",Tilmeld!D16)</f>
        <v xml:space="preserve">  </v>
      </c>
      <c r="C16" s="42"/>
      <c r="D16" s="42"/>
      <c r="E16" s="19"/>
      <c r="F16" s="19"/>
      <c r="G16" s="19"/>
    </row>
    <row r="17" spans="1:7" ht="16.5" customHeight="1" x14ac:dyDescent="0.3">
      <c r="A17" s="28">
        <v>13</v>
      </c>
      <c r="B17" s="29" t="str">
        <f>CONCATENATE(Tilmeld!B17," ",Tilmeld!C17," ",Tilmeld!D17)</f>
        <v xml:space="preserve">  </v>
      </c>
      <c r="C17" s="42"/>
      <c r="D17" s="42"/>
      <c r="E17" s="19"/>
      <c r="F17" s="19"/>
      <c r="G17" s="19"/>
    </row>
    <row r="18" spans="1:7" ht="16.5" customHeight="1" x14ac:dyDescent="0.3">
      <c r="A18" s="28">
        <v>14</v>
      </c>
      <c r="B18" s="29" t="str">
        <f>CONCATENATE(Tilmeld!B18," ",Tilmeld!C18," ",Tilmeld!D18)</f>
        <v xml:space="preserve">  </v>
      </c>
      <c r="C18" s="42"/>
      <c r="D18" s="42"/>
      <c r="E18" s="19"/>
      <c r="F18" s="19"/>
      <c r="G18" s="19"/>
    </row>
    <row r="19" spans="1:7" ht="16.5" customHeight="1" x14ac:dyDescent="0.3">
      <c r="A19" s="28">
        <v>15</v>
      </c>
      <c r="B19" s="29" t="str">
        <f>CONCATENATE(Tilmeld!B19," ",Tilmeld!C19," ",Tilmeld!D19)</f>
        <v xml:space="preserve">  </v>
      </c>
      <c r="C19" s="42"/>
      <c r="D19" s="42"/>
      <c r="E19" s="19"/>
      <c r="F19" s="19"/>
      <c r="G19" s="19"/>
    </row>
    <row r="20" spans="1:7" ht="16.5" customHeight="1" x14ac:dyDescent="0.3">
      <c r="A20" s="28">
        <v>16</v>
      </c>
      <c r="B20" s="29" t="str">
        <f>CONCATENATE(Tilmeld!B20," ",Tilmeld!C20," ",Tilmeld!D20)</f>
        <v xml:space="preserve">  </v>
      </c>
      <c r="C20" s="42"/>
      <c r="D20" s="42"/>
      <c r="E20" s="19"/>
      <c r="F20" s="19"/>
      <c r="G20" s="19"/>
    </row>
    <row r="21" spans="1:7" ht="16.5" customHeight="1" x14ac:dyDescent="0.3">
      <c r="A21" s="28">
        <v>17</v>
      </c>
      <c r="B21" s="29" t="str">
        <f>CONCATENATE(Tilmeld!B21," ",Tilmeld!C21," ",Tilmeld!D21)</f>
        <v xml:space="preserve">  </v>
      </c>
      <c r="C21" s="42"/>
      <c r="D21" s="42"/>
      <c r="E21" s="19"/>
      <c r="F21" s="19"/>
      <c r="G21" s="19"/>
    </row>
    <row r="22" spans="1:7" ht="16.5" customHeight="1" x14ac:dyDescent="0.3">
      <c r="A22" s="28">
        <v>18</v>
      </c>
      <c r="B22" s="29" t="str">
        <f>CONCATENATE(Tilmeld!B22," ",Tilmeld!C22," ",Tilmeld!D22)</f>
        <v xml:space="preserve">  </v>
      </c>
      <c r="C22" s="42"/>
      <c r="D22" s="42"/>
      <c r="E22" s="19"/>
      <c r="F22" s="19"/>
      <c r="G22" s="19"/>
    </row>
    <row r="23" spans="1:7" ht="16.5" customHeight="1" x14ac:dyDescent="0.3">
      <c r="A23" s="28">
        <v>19</v>
      </c>
      <c r="B23" s="29" t="str">
        <f>CONCATENATE(Tilmeld!B23," ",Tilmeld!C23," ",Tilmeld!D23)</f>
        <v xml:space="preserve">  </v>
      </c>
      <c r="C23" s="42"/>
      <c r="D23" s="42"/>
      <c r="E23" s="19"/>
      <c r="F23" s="19"/>
      <c r="G23" s="19"/>
    </row>
    <row r="24" spans="1:7" ht="16.5" customHeight="1" x14ac:dyDescent="0.3">
      <c r="A24" s="28">
        <v>20</v>
      </c>
      <c r="B24" s="29" t="str">
        <f>CONCATENATE(Tilmeld!B24," ",Tilmeld!C24," ",Tilmeld!D24)</f>
        <v xml:space="preserve">  </v>
      </c>
      <c r="C24" s="42"/>
      <c r="D24" s="42"/>
      <c r="E24" s="19"/>
      <c r="F24" s="19"/>
      <c r="G24" s="19"/>
    </row>
    <row r="25" spans="1:7" ht="16.5" customHeight="1" x14ac:dyDescent="0.3">
      <c r="A25" s="28">
        <v>21</v>
      </c>
      <c r="B25" s="29" t="str">
        <f>CONCATENATE(Tilmeld!B25," ",Tilmeld!C25," ",Tilmeld!D25)</f>
        <v xml:space="preserve">  </v>
      </c>
      <c r="C25" s="42"/>
      <c r="D25" s="42"/>
      <c r="E25" s="19"/>
      <c r="F25" s="19"/>
      <c r="G25" s="19"/>
    </row>
    <row r="26" spans="1:7" ht="16.5" customHeight="1" x14ac:dyDescent="0.3">
      <c r="A26" s="28">
        <v>22</v>
      </c>
      <c r="B26" s="29" t="str">
        <f>CONCATENATE(Tilmeld!B26," ",Tilmeld!C26," ",Tilmeld!D26)</f>
        <v xml:space="preserve">  </v>
      </c>
      <c r="C26" s="42"/>
      <c r="D26" s="42"/>
      <c r="E26" s="19"/>
      <c r="F26" s="19"/>
      <c r="G26" s="19"/>
    </row>
    <row r="27" spans="1:7" ht="16.5" customHeight="1" x14ac:dyDescent="0.3">
      <c r="A27" s="28">
        <v>23</v>
      </c>
      <c r="B27" s="29" t="str">
        <f>CONCATENATE(Tilmeld!B27," ",Tilmeld!C27," ",Tilmeld!D27)</f>
        <v xml:space="preserve">  </v>
      </c>
      <c r="C27" s="42"/>
      <c r="D27" s="42"/>
      <c r="E27" s="19"/>
      <c r="F27" s="19"/>
      <c r="G27" s="19"/>
    </row>
    <row r="28" spans="1:7" ht="16.5" customHeight="1" x14ac:dyDescent="0.3">
      <c r="A28" s="28">
        <v>24</v>
      </c>
      <c r="B28" s="29" t="str">
        <f>CONCATENATE(Tilmeld!B28," ",Tilmeld!C28," ",Tilmeld!D28)</f>
        <v xml:space="preserve">  </v>
      </c>
      <c r="C28" s="42"/>
      <c r="D28" s="42"/>
      <c r="E28" s="19"/>
      <c r="F28" s="19"/>
      <c r="G28" s="19"/>
    </row>
    <row r="29" spans="1:7" ht="16.5" customHeight="1" x14ac:dyDescent="0.3">
      <c r="A29" s="28">
        <v>25</v>
      </c>
      <c r="B29" s="29" t="str">
        <f>CONCATENATE(Tilmeld!B29," ",Tilmeld!C29," ",Tilmeld!D29)</f>
        <v xml:space="preserve">  </v>
      </c>
      <c r="C29" s="42"/>
      <c r="D29" s="42"/>
      <c r="E29" s="19"/>
      <c r="F29" s="19"/>
      <c r="G29" s="19"/>
    </row>
    <row r="30" spans="1:7" ht="16.5" customHeight="1" x14ac:dyDescent="0.35">
      <c r="B30" s="115" t="s">
        <v>87</v>
      </c>
    </row>
  </sheetData>
  <pageMargins left="0.23622047244094491" right="0.23622047244094491" top="0.74803149606299213" bottom="0.74803149606299213" header="0.31496062992125984" footer="0.31496062992125984"/>
  <pageSetup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9F4F48-6425-4692-9C1A-9C252D32A84B}">
  <sheetPr>
    <tabColor rgb="FFFFFFCC"/>
  </sheetPr>
  <dimension ref="A1:W30"/>
  <sheetViews>
    <sheetView showGridLines="0" showZeros="0" zoomScale="106" zoomScaleNormal="106" workbookViewId="0">
      <selection activeCell="W17" sqref="W17"/>
    </sheetView>
  </sheetViews>
  <sheetFormatPr defaultColWidth="9.1796875" defaultRowHeight="13" x14ac:dyDescent="0.3"/>
  <cols>
    <col min="1" max="1" width="4.453125" style="7" customWidth="1"/>
    <col min="2" max="2" width="20.08984375" style="7" customWidth="1"/>
    <col min="3" max="8" width="5" style="7" customWidth="1"/>
    <col min="9" max="9" width="5.453125" style="7" customWidth="1"/>
    <col min="10" max="12" width="4.54296875" style="7" customWidth="1"/>
    <col min="13" max="13" width="5.453125" style="7" customWidth="1"/>
    <col min="14" max="14" width="6.1796875" style="7" customWidth="1"/>
    <col min="15" max="19" width="5" style="7" customWidth="1"/>
    <col min="20" max="20" width="6.1796875" style="7" customWidth="1"/>
    <col min="21" max="21" width="9.26953125" style="7" customWidth="1"/>
    <col min="22" max="22" width="2.54296875" style="7" customWidth="1"/>
    <col min="23" max="23" width="20.1796875" style="8" customWidth="1"/>
    <col min="24" max="16384" width="9.1796875" style="7"/>
  </cols>
  <sheetData>
    <row r="1" spans="1:23" s="6" customFormat="1" ht="27.5" customHeight="1" x14ac:dyDescent="0.5">
      <c r="A1" s="258" t="s">
        <v>30</v>
      </c>
      <c r="B1" s="105"/>
      <c r="C1" s="41" t="s">
        <v>152</v>
      </c>
      <c r="F1" s="178" t="s">
        <v>153</v>
      </c>
      <c r="W1" s="105"/>
    </row>
    <row r="2" spans="1:23" s="6" customFormat="1" ht="16.5" customHeight="1" x14ac:dyDescent="0.5">
      <c r="A2" s="118"/>
      <c r="B2" s="105"/>
      <c r="U2" s="128" t="s">
        <v>159</v>
      </c>
      <c r="W2" s="105"/>
    </row>
    <row r="3" spans="1:23" ht="22.5" customHeight="1" x14ac:dyDescent="0.5">
      <c r="A3" s="153"/>
      <c r="B3" s="154"/>
      <c r="C3" s="155" t="s">
        <v>72</v>
      </c>
      <c r="D3" s="156"/>
      <c r="E3" s="157"/>
      <c r="F3" s="157"/>
      <c r="G3" s="157"/>
      <c r="H3" s="157"/>
      <c r="I3" s="158">
        <f>'Pris-Tur'!D7</f>
        <v>2000</v>
      </c>
      <c r="J3" s="159" t="s">
        <v>154</v>
      </c>
      <c r="K3" s="160"/>
      <c r="L3" s="160"/>
      <c r="M3" s="161"/>
      <c r="N3" s="162">
        <f>'Pris-Tur'!D8</f>
        <v>2900</v>
      </c>
      <c r="O3" s="163" t="s">
        <v>73</v>
      </c>
      <c r="P3" s="164"/>
      <c r="Q3" s="164"/>
      <c r="R3" s="164"/>
      <c r="S3" s="164"/>
      <c r="T3" s="165">
        <f>'Pris-Tur'!D9</f>
        <v>3400</v>
      </c>
      <c r="U3" s="166"/>
      <c r="W3" s="313" t="s">
        <v>114</v>
      </c>
    </row>
    <row r="4" spans="1:23" ht="16.5" customHeight="1" x14ac:dyDescent="0.3">
      <c r="A4" s="167" t="s">
        <v>7</v>
      </c>
      <c r="B4" s="168"/>
      <c r="C4" s="169">
        <v>15</v>
      </c>
      <c r="D4" s="169">
        <v>16</v>
      </c>
      <c r="E4" s="169">
        <v>17</v>
      </c>
      <c r="F4" s="169">
        <v>18</v>
      </c>
      <c r="G4" s="169">
        <v>19</v>
      </c>
      <c r="H4" s="169">
        <v>20</v>
      </c>
      <c r="I4" s="170" t="s">
        <v>155</v>
      </c>
      <c r="J4" s="169">
        <v>15</v>
      </c>
      <c r="K4" s="169">
        <v>16</v>
      </c>
      <c r="L4" s="169">
        <v>17</v>
      </c>
      <c r="M4" s="169">
        <v>19</v>
      </c>
      <c r="N4" s="171" t="s">
        <v>155</v>
      </c>
      <c r="O4" s="169">
        <v>14</v>
      </c>
      <c r="P4" s="169">
        <v>15</v>
      </c>
      <c r="Q4" s="169">
        <v>16</v>
      </c>
      <c r="R4" s="169">
        <v>17</v>
      </c>
      <c r="S4" s="169">
        <v>18</v>
      </c>
      <c r="T4" s="172" t="s">
        <v>155</v>
      </c>
      <c r="U4" s="173" t="s">
        <v>27</v>
      </c>
      <c r="W4" s="119"/>
    </row>
    <row r="5" spans="1:23" ht="12.5" customHeight="1" x14ac:dyDescent="0.3">
      <c r="A5" s="141">
        <v>1</v>
      </c>
      <c r="B5" s="29" t="str">
        <f>CONCATENATE(Tilmeld!B5," ",Tilmeld!C5," ",Tilmeld!D5)</f>
        <v xml:space="preserve">  </v>
      </c>
      <c r="C5" s="141"/>
      <c r="D5" s="141"/>
      <c r="E5" s="141"/>
      <c r="F5" s="141"/>
      <c r="G5" s="141"/>
      <c r="H5" s="141"/>
      <c r="I5" s="174">
        <f>COUNTA(C5:H5)</f>
        <v>0</v>
      </c>
      <c r="J5" s="141"/>
      <c r="K5" s="141"/>
      <c r="L5" s="141"/>
      <c r="M5" s="141"/>
      <c r="N5" s="175">
        <f>COUNTA(J5:M5)</f>
        <v>0</v>
      </c>
      <c r="O5" s="141"/>
      <c r="P5" s="141"/>
      <c r="Q5" s="141"/>
      <c r="R5" s="141"/>
      <c r="S5" s="141"/>
      <c r="T5" s="176">
        <f>COUNTA(O5:S5)</f>
        <v>0</v>
      </c>
      <c r="U5" s="146">
        <f>$I$3*I5+$N$3*N5+$T$3*T5</f>
        <v>0</v>
      </c>
      <c r="W5" s="292"/>
    </row>
    <row r="6" spans="1:23" ht="12.5" customHeight="1" x14ac:dyDescent="0.3">
      <c r="A6" s="141">
        <v>2</v>
      </c>
      <c r="B6" s="29" t="str">
        <f>CONCATENATE(Tilmeld!B6," ",Tilmeld!C6," ",Tilmeld!D6)</f>
        <v xml:space="preserve">  </v>
      </c>
      <c r="C6" s="141"/>
      <c r="D6" s="141"/>
      <c r="E6" s="141"/>
      <c r="F6" s="141"/>
      <c r="G6" s="141"/>
      <c r="H6" s="141"/>
      <c r="I6" s="174">
        <f t="shared" ref="I6:I19" si="0">COUNTA(C6:H6)</f>
        <v>0</v>
      </c>
      <c r="J6" s="141"/>
      <c r="K6" s="141"/>
      <c r="L6" s="141"/>
      <c r="M6" s="141"/>
      <c r="N6" s="175">
        <f t="shared" ref="N6:N19" si="1">COUNTA(J6:M6)</f>
        <v>0</v>
      </c>
      <c r="O6" s="141"/>
      <c r="P6" s="141"/>
      <c r="Q6" s="141"/>
      <c r="R6" s="141"/>
      <c r="S6" s="141"/>
      <c r="T6" s="176">
        <f t="shared" ref="T6:T19" si="2">COUNTA(O6:S6)</f>
        <v>0</v>
      </c>
      <c r="U6" s="146">
        <f>$I$3*I6+$N$3*N6+$T$3*T6</f>
        <v>0</v>
      </c>
      <c r="W6" s="292"/>
    </row>
    <row r="7" spans="1:23" ht="12.5" customHeight="1" x14ac:dyDescent="0.3">
      <c r="A7" s="141">
        <v>3</v>
      </c>
      <c r="B7" s="29" t="str">
        <f>CONCATENATE(Tilmeld!B7," ",Tilmeld!C7," ",Tilmeld!D7)</f>
        <v xml:space="preserve">  </v>
      </c>
      <c r="C7" s="141"/>
      <c r="D7" s="141"/>
      <c r="E7" s="141"/>
      <c r="F7" s="141"/>
      <c r="G7" s="141"/>
      <c r="H7" s="141"/>
      <c r="I7" s="174">
        <f t="shared" si="0"/>
        <v>0</v>
      </c>
      <c r="J7" s="141"/>
      <c r="K7" s="141"/>
      <c r="L7" s="141"/>
      <c r="M7" s="141"/>
      <c r="N7" s="175">
        <f t="shared" si="1"/>
        <v>0</v>
      </c>
      <c r="O7" s="141"/>
      <c r="P7" s="141"/>
      <c r="Q7" s="141"/>
      <c r="R7" s="141"/>
      <c r="S7" s="141"/>
      <c r="T7" s="176">
        <f t="shared" si="2"/>
        <v>0</v>
      </c>
      <c r="U7" s="146">
        <f>$I$3*I7+$N$3*N7+$T$3*T7</f>
        <v>0</v>
      </c>
      <c r="W7" s="292"/>
    </row>
    <row r="8" spans="1:23" ht="12.5" customHeight="1" x14ac:dyDescent="0.3">
      <c r="A8" s="141">
        <v>4</v>
      </c>
      <c r="B8" s="29" t="str">
        <f>CONCATENATE(Tilmeld!B8," ",Tilmeld!C8," ",Tilmeld!D8)</f>
        <v xml:space="preserve">  </v>
      </c>
      <c r="C8" s="141"/>
      <c r="D8" s="141"/>
      <c r="E8" s="141"/>
      <c r="F8" s="141"/>
      <c r="G8" s="141"/>
      <c r="H8" s="141"/>
      <c r="I8" s="174">
        <f t="shared" si="0"/>
        <v>0</v>
      </c>
      <c r="J8" s="141"/>
      <c r="K8" s="141"/>
      <c r="L8" s="141"/>
      <c r="M8" s="141"/>
      <c r="N8" s="175">
        <f t="shared" si="1"/>
        <v>0</v>
      </c>
      <c r="O8" s="141"/>
      <c r="P8" s="141"/>
      <c r="Q8" s="141"/>
      <c r="R8" s="141"/>
      <c r="S8" s="141"/>
      <c r="T8" s="176">
        <f t="shared" si="2"/>
        <v>0</v>
      </c>
      <c r="U8" s="146">
        <f>$I$3*I8+$N$3*N8+$T$3*T8</f>
        <v>0</v>
      </c>
      <c r="W8" s="292"/>
    </row>
    <row r="9" spans="1:23" ht="12.5" customHeight="1" x14ac:dyDescent="0.3">
      <c r="A9" s="141">
        <v>5</v>
      </c>
      <c r="B9" s="29" t="str">
        <f>CONCATENATE(Tilmeld!B9," ",Tilmeld!C9," ",Tilmeld!D9)</f>
        <v xml:space="preserve">  </v>
      </c>
      <c r="C9" s="141"/>
      <c r="D9" s="141"/>
      <c r="E9" s="141"/>
      <c r="F9" s="141"/>
      <c r="G9" s="141"/>
      <c r="H9" s="141"/>
      <c r="I9" s="174">
        <f t="shared" si="0"/>
        <v>0</v>
      </c>
      <c r="J9" s="141"/>
      <c r="K9" s="141"/>
      <c r="L9" s="141"/>
      <c r="M9" s="141"/>
      <c r="N9" s="175">
        <f t="shared" si="1"/>
        <v>0</v>
      </c>
      <c r="O9" s="141"/>
      <c r="P9" s="141"/>
      <c r="Q9" s="141"/>
      <c r="R9" s="141"/>
      <c r="S9" s="141"/>
      <c r="T9" s="176">
        <f t="shared" si="2"/>
        <v>0</v>
      </c>
      <c r="U9" s="146">
        <f t="shared" ref="U9:U29" si="3">$I$3*I9+$N$3*N9+$T$3*T9</f>
        <v>0</v>
      </c>
      <c r="W9" s="292"/>
    </row>
    <row r="10" spans="1:23" ht="12.5" customHeight="1" x14ac:dyDescent="0.3">
      <c r="A10" s="141">
        <v>6</v>
      </c>
      <c r="B10" s="29" t="str">
        <f>CONCATENATE(Tilmeld!B10," ",Tilmeld!C10," ",Tilmeld!D10)</f>
        <v xml:space="preserve">  </v>
      </c>
      <c r="C10" s="141"/>
      <c r="D10" s="141"/>
      <c r="E10" s="141"/>
      <c r="F10" s="141"/>
      <c r="G10" s="141"/>
      <c r="H10" s="141"/>
      <c r="I10" s="174">
        <f t="shared" si="0"/>
        <v>0</v>
      </c>
      <c r="J10" s="141"/>
      <c r="K10" s="141"/>
      <c r="L10" s="141"/>
      <c r="M10" s="141"/>
      <c r="N10" s="175">
        <f t="shared" si="1"/>
        <v>0</v>
      </c>
      <c r="O10" s="141"/>
      <c r="P10" s="141"/>
      <c r="Q10" s="141"/>
      <c r="R10" s="141"/>
      <c r="S10" s="141"/>
      <c r="T10" s="176">
        <f t="shared" si="2"/>
        <v>0</v>
      </c>
      <c r="U10" s="146">
        <f t="shared" si="3"/>
        <v>0</v>
      </c>
      <c r="W10" s="292"/>
    </row>
    <row r="11" spans="1:23" ht="12.5" customHeight="1" x14ac:dyDescent="0.3">
      <c r="A11" s="141">
        <v>7</v>
      </c>
      <c r="B11" s="29" t="str">
        <f>CONCATENATE(Tilmeld!B11," ",Tilmeld!C11," ",Tilmeld!D11)</f>
        <v xml:space="preserve">  </v>
      </c>
      <c r="C11" s="141"/>
      <c r="D11" s="141"/>
      <c r="E11" s="141"/>
      <c r="F11" s="141"/>
      <c r="G11" s="141"/>
      <c r="H11" s="141"/>
      <c r="I11" s="174">
        <f t="shared" si="0"/>
        <v>0</v>
      </c>
      <c r="J11" s="141"/>
      <c r="K11" s="141"/>
      <c r="L11" s="141"/>
      <c r="M11" s="141"/>
      <c r="N11" s="175">
        <f t="shared" si="1"/>
        <v>0</v>
      </c>
      <c r="O11" s="141"/>
      <c r="P11" s="141"/>
      <c r="Q11" s="141"/>
      <c r="R11" s="141"/>
      <c r="S11" s="141"/>
      <c r="T11" s="176">
        <f t="shared" si="2"/>
        <v>0</v>
      </c>
      <c r="U11" s="146">
        <f t="shared" si="3"/>
        <v>0</v>
      </c>
      <c r="W11" s="292"/>
    </row>
    <row r="12" spans="1:23" ht="12.5" customHeight="1" x14ac:dyDescent="0.3">
      <c r="A12" s="141">
        <v>8</v>
      </c>
      <c r="B12" s="29" t="str">
        <f>CONCATENATE(Tilmeld!B12," ",Tilmeld!C12," ",Tilmeld!D12)</f>
        <v xml:space="preserve">  </v>
      </c>
      <c r="C12" s="141"/>
      <c r="D12" s="141"/>
      <c r="E12" s="141"/>
      <c r="F12" s="141"/>
      <c r="G12" s="141"/>
      <c r="H12" s="141"/>
      <c r="I12" s="174">
        <f t="shared" si="0"/>
        <v>0</v>
      </c>
      <c r="J12" s="141"/>
      <c r="K12" s="141"/>
      <c r="L12" s="141"/>
      <c r="M12" s="141"/>
      <c r="N12" s="175">
        <f t="shared" si="1"/>
        <v>0</v>
      </c>
      <c r="O12" s="141"/>
      <c r="P12" s="141"/>
      <c r="Q12" s="141"/>
      <c r="R12" s="141"/>
      <c r="S12" s="141"/>
      <c r="T12" s="176">
        <f t="shared" si="2"/>
        <v>0</v>
      </c>
      <c r="U12" s="146">
        <f t="shared" si="3"/>
        <v>0</v>
      </c>
      <c r="W12" s="292"/>
    </row>
    <row r="13" spans="1:23" ht="12.5" customHeight="1" x14ac:dyDescent="0.3">
      <c r="A13" s="141">
        <v>9</v>
      </c>
      <c r="B13" s="29" t="str">
        <f>CONCATENATE(Tilmeld!B13," ",Tilmeld!C13," ",Tilmeld!D13)</f>
        <v xml:space="preserve">  </v>
      </c>
      <c r="C13" s="141"/>
      <c r="D13" s="141"/>
      <c r="E13" s="141"/>
      <c r="F13" s="141"/>
      <c r="G13" s="141"/>
      <c r="H13" s="141"/>
      <c r="I13" s="174">
        <f t="shared" si="0"/>
        <v>0</v>
      </c>
      <c r="J13" s="141"/>
      <c r="K13" s="141"/>
      <c r="L13" s="141"/>
      <c r="M13" s="141"/>
      <c r="N13" s="175">
        <f t="shared" si="1"/>
        <v>0</v>
      </c>
      <c r="O13" s="141"/>
      <c r="P13" s="141"/>
      <c r="Q13" s="141"/>
      <c r="R13" s="141"/>
      <c r="S13" s="141"/>
      <c r="T13" s="176">
        <f t="shared" si="2"/>
        <v>0</v>
      </c>
      <c r="U13" s="146">
        <f t="shared" si="3"/>
        <v>0</v>
      </c>
      <c r="W13" s="292"/>
    </row>
    <row r="14" spans="1:23" ht="12.5" customHeight="1" x14ac:dyDescent="0.3">
      <c r="A14" s="141">
        <v>10</v>
      </c>
      <c r="B14" s="29" t="str">
        <f>CONCATENATE(Tilmeld!B14," ",Tilmeld!C14," ",Tilmeld!D14)</f>
        <v xml:space="preserve">  </v>
      </c>
      <c r="C14" s="141"/>
      <c r="D14" s="141"/>
      <c r="E14" s="141"/>
      <c r="F14" s="141"/>
      <c r="G14" s="141"/>
      <c r="H14" s="141"/>
      <c r="I14" s="174">
        <f t="shared" si="0"/>
        <v>0</v>
      </c>
      <c r="J14" s="141"/>
      <c r="K14" s="141"/>
      <c r="L14" s="141"/>
      <c r="M14" s="141"/>
      <c r="N14" s="175">
        <f t="shared" si="1"/>
        <v>0</v>
      </c>
      <c r="O14" s="141"/>
      <c r="P14" s="141"/>
      <c r="Q14" s="141"/>
      <c r="R14" s="141"/>
      <c r="S14" s="141"/>
      <c r="T14" s="176">
        <f t="shared" si="2"/>
        <v>0</v>
      </c>
      <c r="U14" s="146">
        <f t="shared" si="3"/>
        <v>0</v>
      </c>
      <c r="W14" s="292"/>
    </row>
    <row r="15" spans="1:23" ht="12.5" customHeight="1" x14ac:dyDescent="0.3">
      <c r="A15" s="141">
        <v>11</v>
      </c>
      <c r="B15" s="29" t="str">
        <f>CONCATENATE(Tilmeld!B15," ",Tilmeld!C15," ",Tilmeld!D15)</f>
        <v xml:space="preserve">  </v>
      </c>
      <c r="C15" s="141"/>
      <c r="D15" s="141"/>
      <c r="E15" s="141"/>
      <c r="F15" s="141"/>
      <c r="G15" s="141"/>
      <c r="H15" s="141"/>
      <c r="I15" s="174">
        <f t="shared" si="0"/>
        <v>0</v>
      </c>
      <c r="J15" s="141"/>
      <c r="K15" s="141"/>
      <c r="L15" s="141"/>
      <c r="M15" s="141"/>
      <c r="N15" s="175">
        <f t="shared" si="1"/>
        <v>0</v>
      </c>
      <c r="O15" s="141"/>
      <c r="P15" s="141"/>
      <c r="Q15" s="141"/>
      <c r="R15" s="141"/>
      <c r="S15" s="141"/>
      <c r="T15" s="176">
        <f t="shared" si="2"/>
        <v>0</v>
      </c>
      <c r="U15" s="146">
        <f t="shared" si="3"/>
        <v>0</v>
      </c>
      <c r="W15" s="292"/>
    </row>
    <row r="16" spans="1:23" ht="12.5" customHeight="1" x14ac:dyDescent="0.3">
      <c r="A16" s="141">
        <v>12</v>
      </c>
      <c r="B16" s="29" t="str">
        <f>CONCATENATE(Tilmeld!B16," ",Tilmeld!C16," ",Tilmeld!D16)</f>
        <v xml:space="preserve">  </v>
      </c>
      <c r="C16" s="141"/>
      <c r="D16" s="141"/>
      <c r="E16" s="141"/>
      <c r="F16" s="141"/>
      <c r="G16" s="141"/>
      <c r="H16" s="141"/>
      <c r="I16" s="174">
        <f t="shared" si="0"/>
        <v>0</v>
      </c>
      <c r="J16" s="141"/>
      <c r="K16" s="141"/>
      <c r="L16" s="141"/>
      <c r="M16" s="141"/>
      <c r="N16" s="175">
        <f t="shared" si="1"/>
        <v>0</v>
      </c>
      <c r="O16" s="141"/>
      <c r="P16" s="141"/>
      <c r="Q16" s="141"/>
      <c r="R16" s="141"/>
      <c r="S16" s="141"/>
      <c r="T16" s="176">
        <f t="shared" si="2"/>
        <v>0</v>
      </c>
      <c r="U16" s="146">
        <f t="shared" si="3"/>
        <v>0</v>
      </c>
      <c r="W16" s="292"/>
    </row>
    <row r="17" spans="1:23" ht="12.5" customHeight="1" x14ac:dyDescent="0.3">
      <c r="A17" s="141">
        <v>13</v>
      </c>
      <c r="B17" s="29" t="str">
        <f>CONCATENATE(Tilmeld!B17," ",Tilmeld!C17," ",Tilmeld!D17)</f>
        <v xml:space="preserve">  </v>
      </c>
      <c r="C17" s="141"/>
      <c r="D17" s="141"/>
      <c r="E17" s="141"/>
      <c r="F17" s="141"/>
      <c r="G17" s="141"/>
      <c r="H17" s="141"/>
      <c r="I17" s="174">
        <f t="shared" si="0"/>
        <v>0</v>
      </c>
      <c r="J17" s="141"/>
      <c r="K17" s="141"/>
      <c r="L17" s="141"/>
      <c r="M17" s="141"/>
      <c r="N17" s="175">
        <f t="shared" si="1"/>
        <v>0</v>
      </c>
      <c r="O17" s="141"/>
      <c r="P17" s="141"/>
      <c r="Q17" s="141"/>
      <c r="R17" s="141"/>
      <c r="S17" s="141"/>
      <c r="T17" s="176">
        <f t="shared" si="2"/>
        <v>0</v>
      </c>
      <c r="U17" s="146">
        <f t="shared" si="3"/>
        <v>0</v>
      </c>
      <c r="W17" s="292"/>
    </row>
    <row r="18" spans="1:23" ht="12.5" customHeight="1" x14ac:dyDescent="0.3">
      <c r="A18" s="141">
        <v>14</v>
      </c>
      <c r="B18" s="29" t="str">
        <f>CONCATENATE(Tilmeld!B18," ",Tilmeld!C18," ",Tilmeld!D18)</f>
        <v xml:space="preserve">  </v>
      </c>
      <c r="C18" s="141"/>
      <c r="D18" s="141"/>
      <c r="E18" s="141"/>
      <c r="F18" s="141"/>
      <c r="G18" s="141"/>
      <c r="H18" s="141"/>
      <c r="I18" s="174">
        <f t="shared" si="0"/>
        <v>0</v>
      </c>
      <c r="J18" s="141"/>
      <c r="K18" s="141"/>
      <c r="L18" s="141"/>
      <c r="M18" s="141"/>
      <c r="N18" s="175">
        <f t="shared" si="1"/>
        <v>0</v>
      </c>
      <c r="O18" s="141"/>
      <c r="P18" s="141"/>
      <c r="Q18" s="141"/>
      <c r="R18" s="141"/>
      <c r="S18" s="141"/>
      <c r="T18" s="176">
        <f t="shared" si="2"/>
        <v>0</v>
      </c>
      <c r="U18" s="146">
        <f t="shared" si="3"/>
        <v>0</v>
      </c>
      <c r="W18" s="292"/>
    </row>
    <row r="19" spans="1:23" ht="12.5" customHeight="1" x14ac:dyDescent="0.3">
      <c r="A19" s="141">
        <v>15</v>
      </c>
      <c r="B19" s="29" t="str">
        <f>CONCATENATE(Tilmeld!B19," ",Tilmeld!C19," ",Tilmeld!D19)</f>
        <v xml:space="preserve">  </v>
      </c>
      <c r="C19" s="141"/>
      <c r="D19" s="141"/>
      <c r="E19" s="141"/>
      <c r="F19" s="141"/>
      <c r="G19" s="141"/>
      <c r="H19" s="141"/>
      <c r="I19" s="174">
        <f t="shared" si="0"/>
        <v>0</v>
      </c>
      <c r="J19" s="141"/>
      <c r="K19" s="141"/>
      <c r="L19" s="141"/>
      <c r="M19" s="141"/>
      <c r="N19" s="175">
        <f t="shared" si="1"/>
        <v>0</v>
      </c>
      <c r="O19" s="141"/>
      <c r="P19" s="141"/>
      <c r="Q19" s="141"/>
      <c r="R19" s="141"/>
      <c r="S19" s="141"/>
      <c r="T19" s="176">
        <f t="shared" si="2"/>
        <v>0</v>
      </c>
      <c r="U19" s="146">
        <f t="shared" si="3"/>
        <v>0</v>
      </c>
      <c r="W19" s="292"/>
    </row>
    <row r="20" spans="1:23" ht="12.5" customHeight="1" x14ac:dyDescent="0.3">
      <c r="A20" s="141">
        <v>16</v>
      </c>
      <c r="B20" s="29" t="str">
        <f>CONCATENATE(Tilmeld!B20," ",Tilmeld!C20," ",Tilmeld!D20)</f>
        <v xml:space="preserve">  </v>
      </c>
      <c r="C20" s="141"/>
      <c r="D20" s="141"/>
      <c r="E20" s="141"/>
      <c r="F20" s="141"/>
      <c r="G20" s="141"/>
      <c r="H20" s="141"/>
      <c r="I20" s="174">
        <f t="shared" ref="I20:I29" si="4">COUNTA(C20:H20)</f>
        <v>0</v>
      </c>
      <c r="J20" s="141"/>
      <c r="K20" s="141"/>
      <c r="L20" s="141"/>
      <c r="M20" s="141"/>
      <c r="N20" s="175">
        <f t="shared" ref="N20:N29" si="5">COUNTA(J20:M20)</f>
        <v>0</v>
      </c>
      <c r="O20" s="141"/>
      <c r="P20" s="141"/>
      <c r="Q20" s="141"/>
      <c r="R20" s="141"/>
      <c r="S20" s="141"/>
      <c r="T20" s="176">
        <f t="shared" ref="T20:T29" si="6">COUNTA(O20:S20)</f>
        <v>0</v>
      </c>
      <c r="U20" s="146">
        <f t="shared" si="3"/>
        <v>0</v>
      </c>
      <c r="W20" s="292"/>
    </row>
    <row r="21" spans="1:23" ht="12.5" customHeight="1" x14ac:dyDescent="0.3">
      <c r="A21" s="141">
        <v>17</v>
      </c>
      <c r="B21" s="29" t="str">
        <f>CONCATENATE(Tilmeld!B21," ",Tilmeld!C21," ",Tilmeld!D21)</f>
        <v xml:space="preserve">  </v>
      </c>
      <c r="C21" s="141"/>
      <c r="D21" s="141"/>
      <c r="E21" s="141"/>
      <c r="F21" s="141"/>
      <c r="G21" s="141"/>
      <c r="H21" s="141"/>
      <c r="I21" s="174">
        <f>COUNTA(C21:H21)</f>
        <v>0</v>
      </c>
      <c r="J21" s="141"/>
      <c r="K21" s="141"/>
      <c r="L21" s="141"/>
      <c r="M21" s="141"/>
      <c r="N21" s="175">
        <f t="shared" si="5"/>
        <v>0</v>
      </c>
      <c r="O21" s="141"/>
      <c r="P21" s="141"/>
      <c r="Q21" s="141"/>
      <c r="R21" s="141"/>
      <c r="S21" s="141"/>
      <c r="T21" s="176">
        <f t="shared" si="6"/>
        <v>0</v>
      </c>
      <c r="U21" s="146">
        <f t="shared" si="3"/>
        <v>0</v>
      </c>
      <c r="W21" s="292"/>
    </row>
    <row r="22" spans="1:23" ht="12.5" customHeight="1" x14ac:dyDescent="0.3">
      <c r="A22" s="141">
        <v>18</v>
      </c>
      <c r="B22" s="29" t="str">
        <f>CONCATENATE(Tilmeld!B22," ",Tilmeld!C22," ",Tilmeld!D22)</f>
        <v xml:space="preserve">  </v>
      </c>
      <c r="C22" s="141"/>
      <c r="D22" s="141"/>
      <c r="E22" s="141"/>
      <c r="F22" s="141"/>
      <c r="G22" s="141"/>
      <c r="H22" s="141"/>
      <c r="I22" s="174">
        <f t="shared" si="4"/>
        <v>0</v>
      </c>
      <c r="J22" s="141"/>
      <c r="K22" s="141"/>
      <c r="L22" s="141"/>
      <c r="M22" s="141"/>
      <c r="N22" s="175">
        <f t="shared" si="5"/>
        <v>0</v>
      </c>
      <c r="O22" s="141"/>
      <c r="P22" s="141"/>
      <c r="Q22" s="141"/>
      <c r="R22" s="141"/>
      <c r="S22" s="141"/>
      <c r="T22" s="176">
        <f t="shared" si="6"/>
        <v>0</v>
      </c>
      <c r="U22" s="146">
        <f t="shared" si="3"/>
        <v>0</v>
      </c>
      <c r="W22" s="292"/>
    </row>
    <row r="23" spans="1:23" ht="12.5" customHeight="1" x14ac:dyDescent="0.3">
      <c r="A23" s="141">
        <v>19</v>
      </c>
      <c r="B23" s="29" t="str">
        <f>CONCATENATE(Tilmeld!B23," ",Tilmeld!C23," ",Tilmeld!D23)</f>
        <v xml:space="preserve">  </v>
      </c>
      <c r="C23" s="141"/>
      <c r="D23" s="141"/>
      <c r="E23" s="141"/>
      <c r="F23" s="141"/>
      <c r="G23" s="141"/>
      <c r="H23" s="141"/>
      <c r="I23" s="174">
        <f t="shared" ref="I23:I27" si="7">COUNTA(C23:H23)</f>
        <v>0</v>
      </c>
      <c r="J23" s="141"/>
      <c r="K23" s="141"/>
      <c r="L23" s="141"/>
      <c r="M23" s="141"/>
      <c r="N23" s="175">
        <f t="shared" ref="N23:N27" si="8">COUNTA(J23:M23)</f>
        <v>0</v>
      </c>
      <c r="O23" s="141"/>
      <c r="P23" s="141"/>
      <c r="Q23" s="141"/>
      <c r="R23" s="141"/>
      <c r="S23" s="141"/>
      <c r="T23" s="176">
        <f t="shared" ref="T23:T27" si="9">COUNTA(O23:S23)</f>
        <v>0</v>
      </c>
      <c r="U23" s="146">
        <f t="shared" ref="U23:U27" si="10">$I$3*I23+$N$3*N23+$T$3*T23</f>
        <v>0</v>
      </c>
      <c r="W23" s="292"/>
    </row>
    <row r="24" spans="1:23" ht="12.5" customHeight="1" x14ac:dyDescent="0.3">
      <c r="A24" s="141">
        <v>20</v>
      </c>
      <c r="B24" s="29" t="str">
        <f>CONCATENATE(Tilmeld!B24," ",Tilmeld!C24," ",Tilmeld!D24)</f>
        <v xml:space="preserve">  </v>
      </c>
      <c r="C24" s="141"/>
      <c r="D24" s="141"/>
      <c r="E24" s="141"/>
      <c r="F24" s="141"/>
      <c r="G24" s="141"/>
      <c r="H24" s="141"/>
      <c r="I24" s="174">
        <f t="shared" si="7"/>
        <v>0</v>
      </c>
      <c r="J24" s="141"/>
      <c r="K24" s="141"/>
      <c r="L24" s="141"/>
      <c r="M24" s="141"/>
      <c r="N24" s="175">
        <f t="shared" si="8"/>
        <v>0</v>
      </c>
      <c r="O24" s="141"/>
      <c r="P24" s="141"/>
      <c r="Q24" s="141"/>
      <c r="R24" s="141"/>
      <c r="S24" s="141"/>
      <c r="T24" s="176">
        <f t="shared" si="9"/>
        <v>0</v>
      </c>
      <c r="U24" s="146">
        <f t="shared" si="10"/>
        <v>0</v>
      </c>
      <c r="W24" s="292"/>
    </row>
    <row r="25" spans="1:23" ht="12.5" customHeight="1" x14ac:dyDescent="0.3">
      <c r="A25" s="141">
        <v>21</v>
      </c>
      <c r="B25" s="29" t="str">
        <f>CONCATENATE(Tilmeld!B25," ",Tilmeld!C25," ",Tilmeld!D25)</f>
        <v xml:space="preserve">  </v>
      </c>
      <c r="C25" s="141"/>
      <c r="D25" s="141"/>
      <c r="E25" s="141"/>
      <c r="F25" s="141"/>
      <c r="G25" s="141"/>
      <c r="H25" s="141"/>
      <c r="I25" s="174">
        <f t="shared" si="7"/>
        <v>0</v>
      </c>
      <c r="J25" s="141"/>
      <c r="K25" s="141"/>
      <c r="L25" s="141"/>
      <c r="M25" s="141"/>
      <c r="N25" s="175">
        <f t="shared" si="8"/>
        <v>0</v>
      </c>
      <c r="O25" s="141"/>
      <c r="P25" s="141"/>
      <c r="Q25" s="141"/>
      <c r="R25" s="141"/>
      <c r="S25" s="141"/>
      <c r="T25" s="176">
        <f t="shared" si="9"/>
        <v>0</v>
      </c>
      <c r="U25" s="146">
        <f t="shared" si="10"/>
        <v>0</v>
      </c>
      <c r="W25" s="292"/>
    </row>
    <row r="26" spans="1:23" ht="12.5" customHeight="1" x14ac:dyDescent="0.3">
      <c r="A26" s="141">
        <v>22</v>
      </c>
      <c r="B26" s="29" t="str">
        <f>CONCATENATE(Tilmeld!B26," ",Tilmeld!C26," ",Tilmeld!D26)</f>
        <v xml:space="preserve">  </v>
      </c>
      <c r="C26" s="141"/>
      <c r="D26" s="141"/>
      <c r="E26" s="141"/>
      <c r="F26" s="141"/>
      <c r="G26" s="141"/>
      <c r="H26" s="141"/>
      <c r="I26" s="174">
        <f t="shared" si="7"/>
        <v>0</v>
      </c>
      <c r="J26" s="141"/>
      <c r="K26" s="141"/>
      <c r="L26" s="141"/>
      <c r="M26" s="141"/>
      <c r="N26" s="175">
        <f t="shared" si="8"/>
        <v>0</v>
      </c>
      <c r="O26" s="141"/>
      <c r="P26" s="141"/>
      <c r="Q26" s="141"/>
      <c r="R26" s="141"/>
      <c r="S26" s="141"/>
      <c r="T26" s="176">
        <f t="shared" si="9"/>
        <v>0</v>
      </c>
      <c r="U26" s="146">
        <f t="shared" si="10"/>
        <v>0</v>
      </c>
      <c r="W26" s="292"/>
    </row>
    <row r="27" spans="1:23" ht="12.5" customHeight="1" x14ac:dyDescent="0.3">
      <c r="A27" s="141">
        <v>23</v>
      </c>
      <c r="B27" s="29" t="str">
        <f>CONCATENATE(Tilmeld!B27," ",Tilmeld!C27," ",Tilmeld!D27)</f>
        <v xml:space="preserve">  </v>
      </c>
      <c r="C27" s="141"/>
      <c r="D27" s="141"/>
      <c r="E27" s="141"/>
      <c r="F27" s="141"/>
      <c r="G27" s="141"/>
      <c r="H27" s="141"/>
      <c r="I27" s="174">
        <f t="shared" si="7"/>
        <v>0</v>
      </c>
      <c r="J27" s="141"/>
      <c r="K27" s="141"/>
      <c r="L27" s="141"/>
      <c r="M27" s="141"/>
      <c r="N27" s="175">
        <f t="shared" si="8"/>
        <v>0</v>
      </c>
      <c r="O27" s="141"/>
      <c r="P27" s="141"/>
      <c r="Q27" s="141"/>
      <c r="R27" s="141"/>
      <c r="S27" s="141"/>
      <c r="T27" s="176">
        <f t="shared" si="9"/>
        <v>0</v>
      </c>
      <c r="U27" s="146">
        <f t="shared" si="10"/>
        <v>0</v>
      </c>
      <c r="W27" s="292"/>
    </row>
    <row r="28" spans="1:23" ht="12.5" customHeight="1" x14ac:dyDescent="0.3">
      <c r="A28" s="141">
        <v>24</v>
      </c>
      <c r="B28" s="29" t="str">
        <f>CONCATENATE(Tilmeld!B28," ",Tilmeld!C28," ",Tilmeld!D28)</f>
        <v xml:space="preserve">  </v>
      </c>
      <c r="C28" s="141"/>
      <c r="D28" s="141"/>
      <c r="E28" s="141"/>
      <c r="F28" s="141"/>
      <c r="G28" s="141"/>
      <c r="H28" s="141"/>
      <c r="I28" s="174">
        <f t="shared" si="4"/>
        <v>0</v>
      </c>
      <c r="J28" s="141"/>
      <c r="K28" s="141"/>
      <c r="L28" s="141"/>
      <c r="M28" s="141"/>
      <c r="N28" s="175">
        <f t="shared" si="5"/>
        <v>0</v>
      </c>
      <c r="O28" s="141"/>
      <c r="P28" s="141"/>
      <c r="Q28" s="141"/>
      <c r="R28" s="141"/>
      <c r="S28" s="141"/>
      <c r="T28" s="176">
        <f t="shared" si="6"/>
        <v>0</v>
      </c>
      <c r="U28" s="146">
        <f t="shared" si="3"/>
        <v>0</v>
      </c>
      <c r="W28" s="292"/>
    </row>
    <row r="29" spans="1:23" ht="12.5" customHeight="1" x14ac:dyDescent="0.3">
      <c r="A29" s="141">
        <v>25</v>
      </c>
      <c r="B29" s="29" t="str">
        <f>CONCATENATE(Tilmeld!B29," ",Tilmeld!C29," ",Tilmeld!D29)</f>
        <v xml:space="preserve">  </v>
      </c>
      <c r="C29" s="141"/>
      <c r="D29" s="141"/>
      <c r="E29" s="141"/>
      <c r="F29" s="141"/>
      <c r="G29" s="141"/>
      <c r="H29" s="141"/>
      <c r="I29" s="174">
        <f t="shared" si="4"/>
        <v>0</v>
      </c>
      <c r="J29" s="141"/>
      <c r="K29" s="141"/>
      <c r="L29" s="141"/>
      <c r="M29" s="141"/>
      <c r="N29" s="175">
        <f t="shared" si="5"/>
        <v>0</v>
      </c>
      <c r="O29" s="141"/>
      <c r="P29" s="141"/>
      <c r="Q29" s="141"/>
      <c r="R29" s="141"/>
      <c r="S29" s="141"/>
      <c r="T29" s="176">
        <f t="shared" si="6"/>
        <v>0</v>
      </c>
      <c r="U29" s="146">
        <f t="shared" si="3"/>
        <v>0</v>
      </c>
      <c r="W29" s="292"/>
    </row>
    <row r="30" spans="1:23" ht="12.5" customHeight="1" x14ac:dyDescent="0.3">
      <c r="B30" s="261" t="s">
        <v>156</v>
      </c>
      <c r="C30" s="135">
        <f t="shared" ref="C30:H30" si="11">COUNTA(C5:C29)</f>
        <v>0</v>
      </c>
      <c r="D30" s="135">
        <f t="shared" si="11"/>
        <v>0</v>
      </c>
      <c r="E30" s="135">
        <f t="shared" si="11"/>
        <v>0</v>
      </c>
      <c r="F30" s="135">
        <f t="shared" si="11"/>
        <v>0</v>
      </c>
      <c r="G30" s="135">
        <f t="shared" si="11"/>
        <v>0</v>
      </c>
      <c r="H30" s="135">
        <f t="shared" si="11"/>
        <v>0</v>
      </c>
      <c r="I30" s="262">
        <f>SUM(I5:I29)</f>
        <v>0</v>
      </c>
      <c r="J30" s="263">
        <f>COUNTA(J5:J29)</f>
        <v>0</v>
      </c>
      <c r="K30" s="263">
        <f>COUNTA(K5:K29)</f>
        <v>0</v>
      </c>
      <c r="L30" s="263">
        <f>COUNTA(L5:L29)</f>
        <v>0</v>
      </c>
      <c r="M30" s="263">
        <f>COUNTA(M5:M29)</f>
        <v>0</v>
      </c>
      <c r="N30" s="264">
        <f>SUM(N5:N29)</f>
        <v>0</v>
      </c>
      <c r="O30" s="265">
        <f>COUNTA(O5:O29)</f>
        <v>0</v>
      </c>
      <c r="P30" s="265">
        <f>COUNTA(P5:P29)</f>
        <v>0</v>
      </c>
      <c r="Q30" s="265">
        <f>COUNTA(Q5:Q29)</f>
        <v>0</v>
      </c>
      <c r="R30" s="265">
        <f>COUNTA(R5:R29)</f>
        <v>0</v>
      </c>
      <c r="S30" s="265">
        <f>COUNTA(S5:S29)</f>
        <v>0</v>
      </c>
      <c r="T30" s="266">
        <f>SUM(T5:T29)</f>
        <v>0</v>
      </c>
      <c r="U30" s="133">
        <f>SUM(U5:U29)</f>
        <v>0</v>
      </c>
      <c r="W30" s="293"/>
    </row>
  </sheetData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Oversigt</vt:lpstr>
      <vt:lpstr>Pris-Tur</vt:lpstr>
      <vt:lpstr>Foren-land</vt:lpstr>
      <vt:lpstr>Tilmeld</vt:lpstr>
      <vt:lpstr>T-shirt</vt:lpstr>
      <vt:lpstr>Fly</vt:lpstr>
      <vt:lpstr>Skole</vt:lpstr>
      <vt:lpstr>Hotel</vt:lpstr>
      <vt:lpstr>Mad</vt:lpstr>
      <vt:lpstr>Afslutn</vt:lpstr>
      <vt:lpstr>Dagsture</vt:lpstr>
      <vt:lpstr>Sum</vt:lpstr>
      <vt:lpstr>Person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Bendt</dc:creator>
  <cp:lastModifiedBy>Jörgen Pedersen</cp:lastModifiedBy>
  <cp:lastPrinted>2025-01-12T16:19:02Z</cp:lastPrinted>
  <dcterms:created xsi:type="dcterms:W3CDTF">2009-11-14T12:34:16Z</dcterms:created>
  <dcterms:modified xsi:type="dcterms:W3CDTF">2025-01-13T20:54:21Z</dcterms:modified>
</cp:coreProperties>
</file>